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capita-my.sharepoint.com/personal/p10434480_capita_co_uk/Documents/Desktop/"/>
    </mc:Choice>
  </mc:AlternateContent>
  <xr:revisionPtr revIDLastSave="0" documentId="8_{90B89383-E531-49EB-BD35-513F29081B98}" xr6:coauthVersionLast="47" xr6:coauthVersionMax="47" xr10:uidLastSave="{00000000-0000-0000-0000-000000000000}"/>
  <bookViews>
    <workbookView xWindow="-108" yWindow="-108" windowWidth="23256" windowHeight="12576" firstSheet="1" activeTab="1" xr2:uid="{00000000-000D-0000-FFFF-FFFF00000000}"/>
  </bookViews>
  <sheets>
    <sheet name="Instructions" sheetId="2" state="hidden" r:id="rId1"/>
    <sheet name="Standard Dates Calendar" sheetId="5" r:id="rId2"/>
    <sheet name="Non working days" sheetId="3" state="hidden" r:id="rId3"/>
    <sheet name="Payment Dates against NHAS box" sheetId="4" state="hidden" r:id="rId4"/>
  </sheets>
  <definedNames>
    <definedName name="_xlnm._FilterDatabase" localSheetId="1" hidden="1">'Standard Dates Calendar'!$B$2:$F$2</definedName>
  </definedNames>
  <calcPr calcId="191028"/>
  <pivotCaches>
    <pivotCache cacheId="4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29" i="5" l="1"/>
  <c r="A828" i="5"/>
  <c r="A827" i="5"/>
  <c r="A826" i="5"/>
  <c r="A825" i="5"/>
  <c r="A824" i="5"/>
  <c r="A823" i="5"/>
  <c r="A822" i="5"/>
  <c r="A821" i="5"/>
  <c r="A820" i="5"/>
  <c r="A819" i="5"/>
  <c r="A818" i="5"/>
  <c r="A817" i="5"/>
  <c r="A816" i="5"/>
  <c r="A815" i="5"/>
  <c r="A814" i="5"/>
  <c r="A813" i="5"/>
  <c r="A812" i="5"/>
  <c r="A811" i="5"/>
  <c r="A810" i="5"/>
  <c r="A809" i="5"/>
  <c r="A808" i="5"/>
  <c r="A807" i="5"/>
  <c r="A806" i="5"/>
  <c r="A805" i="5"/>
  <c r="A804" i="5"/>
  <c r="A803" i="5"/>
  <c r="A802" i="5"/>
  <c r="A801" i="5"/>
  <c r="A800" i="5"/>
  <c r="A799" i="5"/>
  <c r="A798" i="5"/>
  <c r="A797" i="5"/>
  <c r="A796" i="5"/>
  <c r="A795" i="5"/>
  <c r="A794" i="5"/>
  <c r="A793" i="5"/>
  <c r="A792" i="5"/>
  <c r="A791" i="5"/>
  <c r="A790" i="5"/>
  <c r="A789" i="5"/>
  <c r="A788" i="5"/>
  <c r="A787" i="5"/>
  <c r="A786" i="5"/>
  <c r="A785" i="5"/>
  <c r="A784" i="5"/>
  <c r="A783" i="5"/>
  <c r="A782" i="5"/>
  <c r="A781" i="5"/>
  <c r="A780" i="5"/>
  <c r="A779" i="5"/>
  <c r="A778" i="5"/>
  <c r="A777" i="5"/>
  <c r="A776" i="5"/>
  <c r="A775" i="5"/>
  <c r="A774" i="5"/>
  <c r="A773" i="5"/>
  <c r="A772" i="5"/>
  <c r="A771" i="5"/>
  <c r="A770" i="5"/>
  <c r="A769" i="5"/>
  <c r="A768" i="5"/>
  <c r="A767" i="5"/>
  <c r="A766" i="5"/>
  <c r="A765" i="5"/>
  <c r="A764" i="5"/>
  <c r="A763" i="5"/>
  <c r="A762" i="5"/>
  <c r="A761" i="5"/>
  <c r="A760" i="5"/>
  <c r="A759" i="5"/>
  <c r="A758" i="5"/>
  <c r="A757" i="5"/>
  <c r="A756" i="5"/>
  <c r="A755" i="5"/>
  <c r="A754" i="5"/>
  <c r="A753" i="5"/>
  <c r="A752" i="5"/>
  <c r="A751" i="5"/>
  <c r="A750" i="5"/>
  <c r="A749" i="5"/>
  <c r="A748" i="5"/>
  <c r="A747" i="5"/>
  <c r="A746" i="5"/>
  <c r="A745" i="5"/>
  <c r="A744" i="5"/>
  <c r="A743" i="5"/>
  <c r="A742" i="5"/>
  <c r="A741" i="5"/>
  <c r="A740" i="5"/>
  <c r="A739" i="5"/>
  <c r="A738" i="5"/>
  <c r="A737" i="5"/>
  <c r="A736" i="5"/>
  <c r="A735" i="5"/>
  <c r="A734" i="5"/>
  <c r="A733" i="5"/>
  <c r="A732" i="5"/>
  <c r="A731" i="5"/>
  <c r="A730" i="5"/>
  <c r="A729" i="5"/>
  <c r="A728" i="5"/>
  <c r="A727" i="5"/>
  <c r="A726" i="5"/>
  <c r="A725" i="5"/>
  <c r="A724" i="5"/>
  <c r="A723" i="5"/>
  <c r="A722" i="5"/>
  <c r="A721" i="5"/>
  <c r="A720" i="5"/>
  <c r="A719" i="5"/>
  <c r="A718" i="5"/>
  <c r="A717" i="5"/>
  <c r="A716" i="5"/>
  <c r="A715" i="5"/>
  <c r="A714" i="5"/>
  <c r="A713" i="5"/>
  <c r="A712" i="5"/>
  <c r="A711" i="5"/>
  <c r="A710" i="5"/>
  <c r="A709" i="5"/>
  <c r="A708" i="5"/>
  <c r="A707" i="5"/>
  <c r="A706" i="5"/>
  <c r="A705" i="5"/>
  <c r="A704" i="5"/>
  <c r="A703" i="5"/>
  <c r="A702" i="5"/>
  <c r="A701" i="5"/>
  <c r="A700" i="5"/>
  <c r="A699" i="5"/>
  <c r="A698" i="5"/>
  <c r="A697" i="5"/>
  <c r="A696" i="5"/>
  <c r="A695" i="5"/>
  <c r="A694" i="5"/>
  <c r="A693" i="5"/>
  <c r="A692" i="5"/>
  <c r="A691" i="5"/>
  <c r="A690" i="5"/>
  <c r="A689" i="5"/>
  <c r="A688" i="5"/>
  <c r="A687" i="5"/>
  <c r="A686" i="5"/>
  <c r="A685" i="5"/>
  <c r="A684" i="5"/>
  <c r="A683" i="5"/>
  <c r="A682" i="5"/>
  <c r="A681" i="5"/>
  <c r="A680" i="5"/>
  <c r="A679" i="5"/>
  <c r="A678" i="5"/>
  <c r="A677" i="5"/>
  <c r="A676" i="5"/>
  <c r="A675" i="5"/>
  <c r="A674" i="5"/>
  <c r="A673" i="5"/>
  <c r="A672" i="5"/>
  <c r="A671" i="5"/>
  <c r="A670" i="5"/>
  <c r="A669" i="5"/>
  <c r="A668" i="5"/>
  <c r="A667" i="5"/>
  <c r="A666" i="5"/>
  <c r="A665" i="5"/>
  <c r="A664" i="5"/>
  <c r="A663" i="5"/>
  <c r="A662" i="5"/>
  <c r="A661" i="5"/>
  <c r="A660" i="5"/>
  <c r="A659" i="5"/>
  <c r="A658" i="5"/>
  <c r="A657" i="5"/>
  <c r="A656" i="5"/>
  <c r="A655" i="5"/>
  <c r="A654" i="5"/>
  <c r="A653" i="5"/>
  <c r="A652" i="5"/>
  <c r="A651" i="5"/>
  <c r="A650" i="5"/>
  <c r="A649" i="5"/>
  <c r="A648" i="5"/>
  <c r="A647" i="5"/>
  <c r="A646" i="5"/>
  <c r="A645" i="5"/>
  <c r="A644" i="5"/>
  <c r="A643" i="5"/>
  <c r="A642" i="5"/>
  <c r="A641" i="5"/>
  <c r="A640" i="5"/>
  <c r="A639" i="5"/>
  <c r="A638" i="5"/>
  <c r="A637" i="5"/>
  <c r="A636" i="5"/>
  <c r="A635" i="5"/>
  <c r="A634" i="5"/>
  <c r="A633" i="5"/>
  <c r="A632" i="5"/>
  <c r="A631" i="5"/>
  <c r="A630" i="5"/>
  <c r="A629" i="5"/>
  <c r="A628" i="5"/>
  <c r="A627" i="5"/>
  <c r="A626" i="5"/>
  <c r="A625" i="5"/>
  <c r="A624" i="5"/>
  <c r="A623" i="5"/>
  <c r="A622" i="5"/>
  <c r="A621" i="5"/>
  <c r="A620" i="5"/>
  <c r="A619" i="5"/>
  <c r="A618" i="5"/>
  <c r="A617" i="5"/>
  <c r="A616" i="5"/>
  <c r="A615" i="5"/>
  <c r="A614" i="5"/>
  <c r="A613" i="5"/>
  <c r="A612" i="5"/>
  <c r="A611" i="5"/>
  <c r="A610" i="5"/>
  <c r="A609" i="5"/>
  <c r="A608" i="5"/>
  <c r="A607" i="5"/>
  <c r="A606" i="5"/>
  <c r="A605" i="5"/>
  <c r="A604" i="5"/>
  <c r="A603" i="5"/>
  <c r="A602" i="5"/>
  <c r="A601" i="5"/>
  <c r="A600" i="5"/>
  <c r="A599" i="5"/>
  <c r="A598" i="5"/>
  <c r="A597" i="5"/>
  <c r="A596" i="5"/>
  <c r="A595" i="5"/>
  <c r="A594" i="5"/>
  <c r="A593" i="5"/>
  <c r="A592" i="5"/>
  <c r="A591" i="5"/>
  <c r="A590" i="5"/>
  <c r="H589" i="5"/>
  <c r="J589" i="5" s="1"/>
  <c r="A589" i="5"/>
  <c r="H588" i="5"/>
  <c r="A588" i="5"/>
  <c r="H587" i="5"/>
  <c r="A587" i="5"/>
  <c r="H586" i="5"/>
  <c r="A586" i="5"/>
  <c r="H585" i="5"/>
  <c r="A585" i="5"/>
  <c r="H584" i="5"/>
  <c r="A584" i="5"/>
  <c r="H583" i="5"/>
  <c r="J583" i="5" s="1"/>
  <c r="A583" i="5"/>
  <c r="H582" i="5"/>
  <c r="A582" i="5"/>
  <c r="H581" i="5"/>
  <c r="J581" i="5" s="1"/>
  <c r="A581" i="5"/>
  <c r="A580" i="5"/>
  <c r="H580" i="5"/>
  <c r="J580" i="5" s="1"/>
  <c r="A579" i="5"/>
  <c r="H579" i="5"/>
  <c r="A578" i="5"/>
  <c r="H578" i="5"/>
  <c r="J578" i="5" s="1"/>
  <c r="A577" i="5"/>
  <c r="H577" i="5"/>
  <c r="A576" i="5"/>
  <c r="H576" i="5"/>
  <c r="A575" i="5"/>
  <c r="H575" i="5"/>
  <c r="A574" i="5"/>
  <c r="H574" i="5"/>
  <c r="Q574" i="5" s="1"/>
  <c r="S574" i="5" s="1"/>
  <c r="U574" i="5" s="1"/>
  <c r="A573" i="5"/>
  <c r="H573" i="5"/>
  <c r="J573" i="5" s="1"/>
  <c r="A572" i="5"/>
  <c r="H572" i="5"/>
  <c r="Q572" i="5" s="1"/>
  <c r="S572" i="5" s="1"/>
  <c r="U572" i="5" s="1"/>
  <c r="A571" i="5"/>
  <c r="A570" i="5"/>
  <c r="H571" i="5"/>
  <c r="Q571" i="5" s="1"/>
  <c r="A569" i="5"/>
  <c r="H570" i="5"/>
  <c r="J570" i="5" s="1"/>
  <c r="A568" i="5"/>
  <c r="H569" i="5"/>
  <c r="A567" i="5"/>
  <c r="H568" i="5"/>
  <c r="A566" i="5"/>
  <c r="H567" i="5"/>
  <c r="J567" i="5" s="1"/>
  <c r="A565" i="5"/>
  <c r="H566" i="5"/>
  <c r="J566" i="5" s="1"/>
  <c r="A564" i="5"/>
  <c r="H565" i="5"/>
  <c r="J565" i="5" s="1"/>
  <c r="A563" i="5"/>
  <c r="A562" i="5"/>
  <c r="H564" i="5"/>
  <c r="A561" i="5"/>
  <c r="H563" i="5"/>
  <c r="A560" i="5"/>
  <c r="H562" i="5"/>
  <c r="A559" i="5"/>
  <c r="H561" i="5"/>
  <c r="I561" i="5" s="1"/>
  <c r="K561" i="5" s="1"/>
  <c r="A558" i="5"/>
  <c r="H560" i="5"/>
  <c r="A557" i="5"/>
  <c r="A556" i="5"/>
  <c r="H559" i="5"/>
  <c r="I559" i="5" s="1"/>
  <c r="K559" i="5" s="1"/>
  <c r="A555" i="5"/>
  <c r="H558" i="5"/>
  <c r="A554" i="5"/>
  <c r="H557" i="5"/>
  <c r="A553" i="5"/>
  <c r="H556" i="5"/>
  <c r="Q556" i="5" s="1"/>
  <c r="R556" i="5" s="1"/>
  <c r="A552" i="5"/>
  <c r="H555" i="5"/>
  <c r="A551" i="5"/>
  <c r="A550" i="5"/>
  <c r="A549" i="5"/>
  <c r="A548" i="5"/>
  <c r="A547" i="5"/>
  <c r="A546" i="5"/>
  <c r="A545" i="5"/>
  <c r="A544" i="5"/>
  <c r="H548" i="5"/>
  <c r="J548" i="5" s="1"/>
  <c r="A543" i="5"/>
  <c r="H547" i="5"/>
  <c r="A542" i="5"/>
  <c r="A541" i="5"/>
  <c r="H546" i="5"/>
  <c r="Q546" i="5" s="1"/>
  <c r="A540" i="5"/>
  <c r="H545" i="5"/>
  <c r="J545" i="5" s="1"/>
  <c r="A539" i="5"/>
  <c r="H544" i="5"/>
  <c r="A538" i="5"/>
  <c r="H543" i="5"/>
  <c r="Q543" i="5" s="1"/>
  <c r="S543" i="5" s="1"/>
  <c r="U543" i="5" s="1"/>
  <c r="A537" i="5"/>
  <c r="H542" i="5"/>
  <c r="Q542" i="5" s="1"/>
  <c r="S542" i="5" s="1"/>
  <c r="U542" i="5" s="1"/>
  <c r="A536" i="5"/>
  <c r="A535" i="5"/>
  <c r="H541" i="5"/>
  <c r="J541" i="5" s="1"/>
  <c r="A534" i="5"/>
  <c r="H540" i="5"/>
  <c r="A533" i="5"/>
  <c r="H539" i="5"/>
  <c r="Q539" i="5" s="1"/>
  <c r="A532" i="5"/>
  <c r="H538" i="5"/>
  <c r="J538" i="5" s="1"/>
  <c r="A531" i="5"/>
  <c r="H537" i="5"/>
  <c r="I537" i="5" s="1"/>
  <c r="K537" i="5" s="1"/>
  <c r="A530" i="5"/>
  <c r="A529" i="5"/>
  <c r="H536" i="5"/>
  <c r="A528" i="5"/>
  <c r="H535" i="5"/>
  <c r="A527" i="5"/>
  <c r="H534" i="5"/>
  <c r="A526" i="5"/>
  <c r="H533" i="5"/>
  <c r="A525" i="5"/>
  <c r="H532" i="5"/>
  <c r="A524" i="5"/>
  <c r="H531" i="5"/>
  <c r="A523" i="5"/>
  <c r="H530" i="5"/>
  <c r="I530" i="5" s="1"/>
  <c r="K530" i="5" s="1"/>
  <c r="A522" i="5"/>
  <c r="A521" i="5"/>
  <c r="H529" i="5"/>
  <c r="I529" i="5" s="1"/>
  <c r="K529" i="5" s="1"/>
  <c r="A520" i="5"/>
  <c r="H528" i="5"/>
  <c r="J528" i="5" s="1"/>
  <c r="A519" i="5"/>
  <c r="H527" i="5"/>
  <c r="Q527" i="5" s="1"/>
  <c r="S527" i="5" s="1"/>
  <c r="U527" i="5" s="1"/>
  <c r="A518" i="5"/>
  <c r="H526" i="5"/>
  <c r="J526" i="5" s="1"/>
  <c r="A517" i="5"/>
  <c r="H525" i="5"/>
  <c r="A516" i="5"/>
  <c r="H524" i="5"/>
  <c r="A515" i="5"/>
  <c r="H523" i="5"/>
  <c r="Q523" i="5" s="1"/>
  <c r="R523" i="5" s="1"/>
  <c r="A514" i="5"/>
  <c r="H522" i="5"/>
  <c r="J522" i="5" s="1"/>
  <c r="A513" i="5"/>
  <c r="H521" i="5"/>
  <c r="J521" i="5" s="1"/>
  <c r="A512" i="5"/>
  <c r="A511" i="5"/>
  <c r="H520" i="5"/>
  <c r="A510" i="5"/>
  <c r="H519" i="5"/>
  <c r="J519" i="5" s="1"/>
  <c r="A509" i="5"/>
  <c r="H518" i="5"/>
  <c r="A508" i="5"/>
  <c r="H517" i="5"/>
  <c r="J517" i="5" s="1"/>
  <c r="A507" i="5"/>
  <c r="H516" i="5"/>
  <c r="A506" i="5"/>
  <c r="H515" i="5"/>
  <c r="A505" i="5"/>
  <c r="H514" i="5"/>
  <c r="Q514" i="5" s="1"/>
  <c r="S514" i="5" s="1"/>
  <c r="U514" i="5" s="1"/>
  <c r="A504" i="5"/>
  <c r="H513" i="5"/>
  <c r="J513" i="5" s="1"/>
  <c r="A503" i="5"/>
  <c r="H512" i="5"/>
  <c r="A502" i="5"/>
  <c r="A501" i="5"/>
  <c r="H511" i="5"/>
  <c r="J511" i="5" s="1"/>
  <c r="A500" i="5"/>
  <c r="H510" i="5"/>
  <c r="A499" i="5"/>
  <c r="H509" i="5"/>
  <c r="A498" i="5"/>
  <c r="H508" i="5"/>
  <c r="A497" i="5"/>
  <c r="H507" i="5"/>
  <c r="I507" i="5" s="1"/>
  <c r="K507" i="5" s="1"/>
  <c r="A496" i="5"/>
  <c r="H506" i="5"/>
  <c r="Q506" i="5" s="1"/>
  <c r="S506" i="5" s="1"/>
  <c r="U506" i="5" s="1"/>
  <c r="A495" i="5"/>
  <c r="H505" i="5"/>
  <c r="A494" i="5"/>
  <c r="H504" i="5"/>
  <c r="A493" i="5"/>
  <c r="H503" i="5"/>
  <c r="A492" i="5"/>
  <c r="H502" i="5"/>
  <c r="Q502" i="5" s="1"/>
  <c r="S502" i="5" s="1"/>
  <c r="U502" i="5" s="1"/>
  <c r="A491" i="5"/>
  <c r="A490" i="5"/>
  <c r="H501" i="5"/>
  <c r="Q501" i="5" s="1"/>
  <c r="S501" i="5" s="1"/>
  <c r="U501" i="5" s="1"/>
  <c r="A489" i="5"/>
  <c r="H500" i="5"/>
  <c r="I500" i="5" s="1"/>
  <c r="K500" i="5" s="1"/>
  <c r="A488" i="5"/>
  <c r="H499" i="5"/>
  <c r="Q499" i="5" s="1"/>
  <c r="S499" i="5" s="1"/>
  <c r="U499" i="5" s="1"/>
  <c r="A487" i="5"/>
  <c r="H498" i="5"/>
  <c r="I498" i="5" s="1"/>
  <c r="K498" i="5" s="1"/>
  <c r="A486" i="5"/>
  <c r="H497" i="5"/>
  <c r="A485" i="5"/>
  <c r="H496" i="5"/>
  <c r="A484" i="5"/>
  <c r="H495" i="5"/>
  <c r="I495" i="5" s="1"/>
  <c r="K495" i="5" s="1"/>
  <c r="A483" i="5"/>
  <c r="H494" i="5"/>
  <c r="Q494" i="5" s="1"/>
  <c r="S494" i="5" s="1"/>
  <c r="U494" i="5" s="1"/>
  <c r="A482" i="5"/>
  <c r="H493" i="5"/>
  <c r="A481" i="5"/>
  <c r="A480" i="5"/>
  <c r="H492" i="5"/>
  <c r="I492" i="5" s="1"/>
  <c r="K492" i="5" s="1"/>
  <c r="A479" i="5"/>
  <c r="H491" i="5"/>
  <c r="A478" i="5"/>
  <c r="H490" i="5"/>
  <c r="I490" i="5" s="1"/>
  <c r="K490" i="5" s="1"/>
  <c r="A477" i="5"/>
  <c r="H489" i="5"/>
  <c r="A476" i="5"/>
  <c r="H488" i="5"/>
  <c r="A475" i="5"/>
  <c r="H487" i="5"/>
  <c r="Q487" i="5" s="1"/>
  <c r="S487" i="5" s="1"/>
  <c r="U487" i="5" s="1"/>
  <c r="A474" i="5"/>
  <c r="H486" i="5"/>
  <c r="A473" i="5"/>
  <c r="A472" i="5"/>
  <c r="H485" i="5"/>
  <c r="A471" i="5"/>
  <c r="H484" i="5"/>
  <c r="J484" i="5" s="1"/>
  <c r="A470" i="5"/>
  <c r="H483" i="5"/>
  <c r="J483" i="5" s="1"/>
  <c r="A469" i="5"/>
  <c r="H482" i="5"/>
  <c r="A468" i="5"/>
  <c r="H481" i="5"/>
  <c r="A467" i="5"/>
  <c r="H480" i="5"/>
  <c r="Q480" i="5" s="1"/>
  <c r="S480" i="5" s="1"/>
  <c r="U480" i="5" s="1"/>
  <c r="A466" i="5"/>
  <c r="H479" i="5"/>
  <c r="J479" i="5" s="1"/>
  <c r="A465" i="5"/>
  <c r="H478" i="5"/>
  <c r="I478" i="5" s="1"/>
  <c r="K478" i="5" s="1"/>
  <c r="A464" i="5"/>
  <c r="H477" i="5"/>
  <c r="Q477" i="5" s="1"/>
  <c r="S477" i="5" s="1"/>
  <c r="U477" i="5" s="1"/>
  <c r="A463" i="5"/>
  <c r="A462" i="5"/>
  <c r="H476" i="5"/>
  <c r="A461" i="5"/>
  <c r="H475" i="5"/>
  <c r="Q475" i="5" s="1"/>
  <c r="A460" i="5"/>
  <c r="H474" i="5"/>
  <c r="J474" i="5" s="1"/>
  <c r="A459" i="5"/>
  <c r="H473" i="5"/>
  <c r="Q473" i="5" s="1"/>
  <c r="A458" i="5"/>
  <c r="H472" i="5"/>
  <c r="A457" i="5"/>
  <c r="H471" i="5"/>
  <c r="A456" i="5"/>
  <c r="H470" i="5"/>
  <c r="J470" i="5" s="1"/>
  <c r="A455" i="5"/>
  <c r="H469" i="5"/>
  <c r="I469" i="5" s="1"/>
  <c r="K469" i="5" s="1"/>
  <c r="A454" i="5"/>
  <c r="H468" i="5"/>
  <c r="A453" i="5"/>
  <c r="A452" i="5"/>
  <c r="H467" i="5"/>
  <c r="Q467" i="5" s="1"/>
  <c r="A451" i="5"/>
  <c r="H466" i="5"/>
  <c r="A450" i="5"/>
  <c r="H465" i="5"/>
  <c r="A449" i="5"/>
  <c r="H464" i="5"/>
  <c r="J464" i="5" s="1"/>
  <c r="A448" i="5"/>
  <c r="H463" i="5"/>
  <c r="A447" i="5"/>
  <c r="A446" i="5"/>
  <c r="H462" i="5"/>
  <c r="J462" i="5" s="1"/>
  <c r="A445" i="5"/>
  <c r="H461" i="5"/>
  <c r="Q461" i="5" s="1"/>
  <c r="A444" i="5"/>
  <c r="H460" i="5"/>
  <c r="A443" i="5"/>
  <c r="H459" i="5"/>
  <c r="J459" i="5" s="1"/>
  <c r="A442" i="5"/>
  <c r="H458" i="5"/>
  <c r="J458" i="5" s="1"/>
  <c r="A441" i="5"/>
  <c r="H457" i="5"/>
  <c r="I457" i="5" s="1"/>
  <c r="K457" i="5" s="1"/>
  <c r="A440" i="5"/>
  <c r="H456" i="5"/>
  <c r="A439" i="5"/>
  <c r="A438" i="5"/>
  <c r="H455" i="5"/>
  <c r="J455" i="5" s="1"/>
  <c r="A437" i="5"/>
  <c r="H454" i="5"/>
  <c r="I454" i="5" s="1"/>
  <c r="K454" i="5" s="1"/>
  <c r="A436" i="5"/>
  <c r="H453" i="5"/>
  <c r="A435" i="5"/>
  <c r="H452" i="5"/>
  <c r="I452" i="5" s="1"/>
  <c r="K452" i="5" s="1"/>
  <c r="A434" i="5"/>
  <c r="H451" i="5"/>
  <c r="J451" i="5" s="1"/>
  <c r="A433" i="5"/>
  <c r="A432" i="5"/>
  <c r="H450" i="5"/>
  <c r="Q450" i="5" s="1"/>
  <c r="S450" i="5" s="1"/>
  <c r="U450" i="5" s="1"/>
  <c r="A431" i="5"/>
  <c r="H449" i="5"/>
  <c r="Q449" i="5" s="1"/>
  <c r="A430" i="5"/>
  <c r="H448" i="5"/>
  <c r="I448" i="5" s="1"/>
  <c r="K448" i="5" s="1"/>
  <c r="A429" i="5"/>
  <c r="H447" i="5"/>
  <c r="I447" i="5" s="1"/>
  <c r="K447" i="5" s="1"/>
  <c r="A428" i="5"/>
  <c r="H446" i="5"/>
  <c r="A427" i="5"/>
  <c r="A426" i="5"/>
  <c r="H445" i="5"/>
  <c r="Q445" i="5" s="1"/>
  <c r="A425" i="5"/>
  <c r="H444" i="5"/>
  <c r="J444" i="5" s="1"/>
  <c r="A424" i="5"/>
  <c r="H443" i="5"/>
  <c r="Q443" i="5" s="1"/>
  <c r="S443" i="5" s="1"/>
  <c r="U443" i="5" s="1"/>
  <c r="A423" i="5"/>
  <c r="H442" i="5"/>
  <c r="A422" i="5"/>
  <c r="H441" i="5"/>
  <c r="Q441" i="5" s="1"/>
  <c r="A421" i="5"/>
  <c r="H440" i="5"/>
  <c r="J440" i="5" s="1"/>
  <c r="A420" i="5"/>
  <c r="H439" i="5"/>
  <c r="Q439" i="5" s="1"/>
  <c r="S439" i="5" s="1"/>
  <c r="U439" i="5" s="1"/>
  <c r="A419" i="5"/>
  <c r="H438" i="5"/>
  <c r="A418" i="5"/>
  <c r="H437" i="5"/>
  <c r="I437" i="5" s="1"/>
  <c r="K437" i="5" s="1"/>
  <c r="A417" i="5"/>
  <c r="A416" i="5"/>
  <c r="H436" i="5"/>
  <c r="J436" i="5" s="1"/>
  <c r="A415" i="5"/>
  <c r="H435" i="5"/>
  <c r="Q435" i="5" s="1"/>
  <c r="S435" i="5" s="1"/>
  <c r="U435" i="5" s="1"/>
  <c r="A414" i="5"/>
  <c r="H434" i="5"/>
  <c r="A413" i="5"/>
  <c r="H433" i="5"/>
  <c r="I433" i="5" s="1"/>
  <c r="K433" i="5" s="1"/>
  <c r="A412" i="5"/>
  <c r="H432" i="5"/>
  <c r="J432" i="5" s="1"/>
  <c r="A411" i="5"/>
  <c r="H431" i="5"/>
  <c r="J431" i="5" s="1"/>
  <c r="A410" i="5"/>
  <c r="H430" i="5"/>
  <c r="J430" i="5" s="1"/>
  <c r="A409" i="5"/>
  <c r="H429" i="5"/>
  <c r="A408" i="5"/>
  <c r="A407" i="5"/>
  <c r="H428" i="5"/>
  <c r="A406" i="5"/>
  <c r="H427" i="5"/>
  <c r="A405" i="5"/>
  <c r="H426" i="5"/>
  <c r="J426" i="5" s="1"/>
  <c r="A404" i="5"/>
  <c r="H425" i="5"/>
  <c r="I425" i="5" s="1"/>
  <c r="K425" i="5" s="1"/>
  <c r="A403" i="5"/>
  <c r="H424" i="5"/>
  <c r="J424" i="5" s="1"/>
  <c r="A402" i="5"/>
  <c r="A401" i="5"/>
  <c r="H423" i="5"/>
  <c r="J423" i="5" s="1"/>
  <c r="A400" i="5"/>
  <c r="H422" i="5"/>
  <c r="A399" i="5"/>
  <c r="H421" i="5"/>
  <c r="J421" i="5" s="1"/>
  <c r="A398" i="5"/>
  <c r="H420" i="5"/>
  <c r="J420" i="5" s="1"/>
  <c r="A397" i="5"/>
  <c r="H419" i="5"/>
  <c r="Q419" i="5" s="1"/>
  <c r="A396" i="5"/>
  <c r="H418" i="5"/>
  <c r="A395" i="5"/>
  <c r="H417" i="5"/>
  <c r="Q417" i="5" s="1"/>
  <c r="A394" i="5"/>
  <c r="H416" i="5"/>
  <c r="A393" i="5"/>
  <c r="H415" i="5"/>
  <c r="J415" i="5" s="1"/>
  <c r="A392" i="5"/>
  <c r="A391" i="5"/>
  <c r="H414" i="5"/>
  <c r="J414" i="5" s="1"/>
  <c r="A390" i="5"/>
  <c r="H413" i="5"/>
  <c r="J413" i="5" s="1"/>
  <c r="A389" i="5"/>
  <c r="H412" i="5"/>
  <c r="J412" i="5" s="1"/>
  <c r="A388" i="5"/>
  <c r="H411" i="5"/>
  <c r="J411" i="5" s="1"/>
  <c r="A387" i="5"/>
  <c r="H410" i="5"/>
  <c r="A386" i="5"/>
  <c r="H409" i="5"/>
  <c r="J409" i="5" s="1"/>
  <c r="A385" i="5"/>
  <c r="H408" i="5"/>
  <c r="A383" i="5"/>
  <c r="H407" i="5"/>
  <c r="I407" i="5" s="1"/>
  <c r="K407" i="5" s="1"/>
  <c r="A382" i="5"/>
  <c r="H406" i="5"/>
  <c r="J406" i="5" s="1"/>
  <c r="A381" i="5"/>
  <c r="H405" i="5"/>
  <c r="Q405" i="5" s="1"/>
  <c r="S405" i="5" s="1"/>
  <c r="U405" i="5" s="1"/>
  <c r="A380" i="5"/>
  <c r="H404" i="5"/>
  <c r="Q404" i="5" s="1"/>
  <c r="A379" i="5"/>
  <c r="H403" i="5"/>
  <c r="A378" i="5"/>
  <c r="H402" i="5"/>
  <c r="J402" i="5" s="1"/>
  <c r="A377" i="5"/>
  <c r="H401" i="5"/>
  <c r="J401" i="5" s="1"/>
  <c r="A376" i="5"/>
  <c r="H400" i="5"/>
  <c r="A375" i="5"/>
  <c r="H399" i="5"/>
  <c r="J399" i="5" s="1"/>
  <c r="A374" i="5"/>
  <c r="A373" i="5"/>
  <c r="H398" i="5"/>
  <c r="Q398" i="5" s="1"/>
  <c r="A372" i="5"/>
  <c r="H397" i="5"/>
  <c r="A371" i="5"/>
  <c r="H396" i="5"/>
  <c r="Q396" i="5" s="1"/>
  <c r="A370" i="5"/>
  <c r="H395" i="5"/>
  <c r="I395" i="5" s="1"/>
  <c r="K395" i="5" s="1"/>
  <c r="A369" i="5"/>
  <c r="H394" i="5"/>
  <c r="A368" i="5"/>
  <c r="A367" i="5"/>
  <c r="H393" i="5"/>
  <c r="A366" i="5"/>
  <c r="H392" i="5"/>
  <c r="J392" i="5" s="1"/>
  <c r="A365" i="5"/>
  <c r="H391" i="5"/>
  <c r="Q391" i="5" s="1"/>
  <c r="S391" i="5" s="1"/>
  <c r="U391" i="5" s="1"/>
  <c r="A364" i="5"/>
  <c r="H390" i="5"/>
  <c r="Q390" i="5" s="1"/>
  <c r="A363" i="5"/>
  <c r="H389" i="5"/>
  <c r="Q389" i="5" s="1"/>
  <c r="A362" i="5"/>
  <c r="H388" i="5"/>
  <c r="A361" i="5"/>
  <c r="H387" i="5"/>
  <c r="J387" i="5" s="1"/>
  <c r="A360" i="5"/>
  <c r="H386" i="5"/>
  <c r="A359" i="5"/>
  <c r="H385" i="5"/>
  <c r="A358" i="5"/>
  <c r="A357" i="5"/>
  <c r="H384" i="5"/>
  <c r="A356" i="5"/>
  <c r="H383" i="5"/>
  <c r="Q383" i="5" s="1"/>
  <c r="A355" i="5"/>
  <c r="H382" i="5"/>
  <c r="A354" i="5"/>
  <c r="H381" i="5"/>
  <c r="I381" i="5" s="1"/>
  <c r="K381" i="5" s="1"/>
  <c r="A353" i="5"/>
  <c r="H380" i="5"/>
  <c r="I380" i="5" s="1"/>
  <c r="K380" i="5" s="1"/>
  <c r="A352" i="5"/>
  <c r="H379" i="5"/>
  <c r="A351" i="5"/>
  <c r="H378" i="5"/>
  <c r="Q378" i="5" s="1"/>
  <c r="S378" i="5" s="1"/>
  <c r="U378" i="5" s="1"/>
  <c r="A350" i="5"/>
  <c r="H377" i="5"/>
  <c r="Q377" i="5" s="1"/>
  <c r="A349" i="5"/>
  <c r="H376" i="5"/>
  <c r="I376" i="5" s="1"/>
  <c r="K376" i="5" s="1"/>
  <c r="A348" i="5"/>
  <c r="A347" i="5"/>
  <c r="H375" i="5"/>
  <c r="I375" i="5" s="1"/>
  <c r="K375" i="5" s="1"/>
  <c r="A346" i="5"/>
  <c r="H374" i="5"/>
  <c r="J374" i="5" s="1"/>
  <c r="A345" i="5"/>
  <c r="H373" i="5"/>
  <c r="J373" i="5" s="1"/>
  <c r="A344" i="5"/>
  <c r="H372" i="5"/>
  <c r="Q372" i="5" s="1"/>
  <c r="S372" i="5" s="1"/>
  <c r="U372" i="5" s="1"/>
  <c r="A343" i="5"/>
  <c r="H371" i="5"/>
  <c r="A342" i="5"/>
  <c r="H370" i="5"/>
  <c r="A341" i="5"/>
  <c r="H369" i="5"/>
  <c r="J369" i="5" s="1"/>
  <c r="A340" i="5"/>
  <c r="H368" i="5"/>
  <c r="I368" i="5" s="1"/>
  <c r="K368" i="5" s="1"/>
  <c r="A339" i="5"/>
  <c r="H367" i="5"/>
  <c r="Q367" i="5" s="1"/>
  <c r="S367" i="5" s="1"/>
  <c r="U367" i="5" s="1"/>
  <c r="A338" i="5"/>
  <c r="A337" i="5"/>
  <c r="H366" i="5"/>
  <c r="A336" i="5"/>
  <c r="H365" i="5"/>
  <c r="A335" i="5"/>
  <c r="H364" i="5"/>
  <c r="A334" i="5"/>
  <c r="H363" i="5"/>
  <c r="J363" i="5" s="1"/>
  <c r="A333" i="5"/>
  <c r="H362" i="5"/>
  <c r="I362" i="5" s="1"/>
  <c r="K362" i="5" s="1"/>
  <c r="A332" i="5"/>
  <c r="H361" i="5"/>
  <c r="A331" i="5"/>
  <c r="H360" i="5"/>
  <c r="I360" i="5" s="1"/>
  <c r="K360" i="5" s="1"/>
  <c r="A330" i="5"/>
  <c r="H359" i="5"/>
  <c r="A329" i="5"/>
  <c r="A328" i="5"/>
  <c r="H358" i="5"/>
  <c r="Q358" i="5" s="1"/>
  <c r="S358" i="5" s="1"/>
  <c r="U358" i="5" s="1"/>
  <c r="A327" i="5"/>
  <c r="H357" i="5"/>
  <c r="I357" i="5" s="1"/>
  <c r="K357" i="5" s="1"/>
  <c r="A326" i="5"/>
  <c r="H356" i="5"/>
  <c r="J356" i="5" s="1"/>
  <c r="A325" i="5"/>
  <c r="H355" i="5"/>
  <c r="I355" i="5" s="1"/>
  <c r="K355" i="5" s="1"/>
  <c r="A324" i="5"/>
  <c r="H354" i="5"/>
  <c r="Q354" i="5" s="1"/>
  <c r="S354" i="5" s="1"/>
  <c r="U354" i="5" s="1"/>
  <c r="H353" i="5"/>
  <c r="A322" i="5"/>
  <c r="H352" i="5"/>
  <c r="J352" i="5" s="1"/>
  <c r="A321" i="5"/>
  <c r="H351" i="5"/>
  <c r="A320" i="5"/>
  <c r="H350" i="5"/>
  <c r="A319" i="5"/>
  <c r="A318" i="5"/>
  <c r="H349" i="5"/>
  <c r="J349" i="5" s="1"/>
  <c r="A317" i="5"/>
  <c r="H348" i="5"/>
  <c r="J348" i="5" s="1"/>
  <c r="H347" i="5"/>
  <c r="A315" i="5"/>
  <c r="H346" i="5"/>
  <c r="A314" i="5"/>
  <c r="H345" i="5"/>
  <c r="A313" i="5"/>
  <c r="H344" i="5"/>
  <c r="Q344" i="5" s="1"/>
  <c r="A312" i="5"/>
  <c r="H343" i="5"/>
  <c r="Q343" i="5" s="1"/>
  <c r="R343" i="5" s="1"/>
  <c r="A311" i="5"/>
  <c r="H342" i="5"/>
  <c r="J342" i="5" s="1"/>
  <c r="A310" i="5"/>
  <c r="H341" i="5"/>
  <c r="A309" i="5"/>
  <c r="A308" i="5"/>
  <c r="H340" i="5"/>
  <c r="A307" i="5"/>
  <c r="H339" i="5"/>
  <c r="J339" i="5" s="1"/>
  <c r="A306" i="5"/>
  <c r="H338" i="5"/>
  <c r="Q338" i="5" s="1"/>
  <c r="S338" i="5" s="1"/>
  <c r="U338" i="5" s="1"/>
  <c r="A305" i="5"/>
  <c r="H337" i="5"/>
  <c r="J337" i="5" s="1"/>
  <c r="A304" i="5"/>
  <c r="H336" i="5"/>
  <c r="A303" i="5"/>
  <c r="H335" i="5"/>
  <c r="J335" i="5" s="1"/>
  <c r="A302" i="5"/>
  <c r="H334" i="5"/>
  <c r="J334" i="5" s="1"/>
  <c r="A301" i="5"/>
  <c r="H333" i="5"/>
  <c r="A300" i="5"/>
  <c r="H332" i="5"/>
  <c r="J332" i="5" s="1"/>
  <c r="A299" i="5"/>
  <c r="A298" i="5"/>
  <c r="H331" i="5"/>
  <c r="A297" i="5"/>
  <c r="H330" i="5"/>
  <c r="A296" i="5"/>
  <c r="H329" i="5"/>
  <c r="A295" i="5"/>
  <c r="H328" i="5"/>
  <c r="A294" i="5"/>
  <c r="H327" i="5"/>
  <c r="J327" i="5" s="1"/>
  <c r="A293" i="5"/>
  <c r="A292" i="5"/>
  <c r="H326" i="5"/>
  <c r="J326" i="5" s="1"/>
  <c r="A291" i="5"/>
  <c r="H325" i="5"/>
  <c r="A290" i="5"/>
  <c r="H324" i="5"/>
  <c r="J324" i="5" s="1"/>
  <c r="A289" i="5"/>
  <c r="H323" i="5"/>
  <c r="A288" i="5"/>
  <c r="H322" i="5"/>
  <c r="A287" i="5"/>
  <c r="A286" i="5"/>
  <c r="H321" i="5"/>
  <c r="A285" i="5"/>
  <c r="H320" i="5"/>
  <c r="A284" i="5"/>
  <c r="H319" i="5"/>
  <c r="A283" i="5"/>
  <c r="H318" i="5"/>
  <c r="A282" i="5"/>
  <c r="H317" i="5"/>
  <c r="A281" i="5"/>
  <c r="A280" i="5"/>
  <c r="H316" i="5"/>
  <c r="A279" i="5"/>
  <c r="H315" i="5"/>
  <c r="A278" i="5"/>
  <c r="H314" i="5"/>
  <c r="Q314" i="5" s="1"/>
  <c r="S314" i="5" s="1"/>
  <c r="U314" i="5" s="1"/>
  <c r="A277" i="5"/>
  <c r="H313" i="5"/>
  <c r="A276" i="5"/>
  <c r="H312" i="5"/>
  <c r="A275" i="5"/>
  <c r="A274" i="5"/>
  <c r="H311" i="5"/>
  <c r="A273" i="5"/>
  <c r="H310" i="5"/>
  <c r="J310" i="5" s="1"/>
  <c r="A272" i="5"/>
  <c r="H309" i="5"/>
  <c r="A271" i="5"/>
  <c r="H308" i="5"/>
  <c r="J308" i="5" s="1"/>
  <c r="A270" i="5"/>
  <c r="H307" i="5"/>
  <c r="I307" i="5" s="1"/>
  <c r="K307" i="5" s="1"/>
  <c r="A269" i="5"/>
  <c r="A268" i="5"/>
  <c r="H306" i="5"/>
  <c r="A267" i="5"/>
  <c r="H305" i="5"/>
  <c r="I305" i="5" s="1"/>
  <c r="K305" i="5" s="1"/>
  <c r="A266" i="5"/>
  <c r="H304" i="5"/>
  <c r="A265" i="5"/>
  <c r="H303" i="5"/>
  <c r="A264" i="5"/>
  <c r="H302" i="5"/>
  <c r="A263" i="5"/>
  <c r="A262" i="5"/>
  <c r="H301" i="5"/>
  <c r="Q301" i="5" s="1"/>
  <c r="S301" i="5" s="1"/>
  <c r="U301" i="5" s="1"/>
  <c r="A261" i="5"/>
  <c r="H300" i="5"/>
  <c r="J300" i="5" s="1"/>
  <c r="A260" i="5"/>
  <c r="H299" i="5"/>
  <c r="I299" i="5" s="1"/>
  <c r="K299" i="5" s="1"/>
  <c r="A259" i="5"/>
  <c r="H298" i="5"/>
  <c r="J298" i="5" s="1"/>
  <c r="A258" i="5"/>
  <c r="H297" i="5"/>
  <c r="A257" i="5"/>
  <c r="A256" i="5"/>
  <c r="H296" i="5"/>
  <c r="A255" i="5"/>
  <c r="H295" i="5"/>
  <c r="I295" i="5" s="1"/>
  <c r="K295" i="5" s="1"/>
  <c r="A254" i="5"/>
  <c r="H294" i="5"/>
  <c r="A253" i="5"/>
  <c r="H293" i="5"/>
  <c r="A252" i="5"/>
  <c r="H292" i="5"/>
  <c r="J292" i="5" s="1"/>
  <c r="A251" i="5"/>
  <c r="A250" i="5"/>
  <c r="H291" i="5"/>
  <c r="I291" i="5" s="1"/>
  <c r="K291" i="5" s="1"/>
  <c r="A249" i="5"/>
  <c r="H290" i="5"/>
  <c r="A248" i="5"/>
  <c r="H289" i="5"/>
  <c r="A247" i="5"/>
  <c r="H288" i="5"/>
  <c r="J288" i="5" s="1"/>
  <c r="A246" i="5"/>
  <c r="H287" i="5"/>
  <c r="J287" i="5" s="1"/>
  <c r="A245" i="5"/>
  <c r="A244" i="5"/>
  <c r="H286" i="5"/>
  <c r="H285" i="5"/>
  <c r="A242" i="5"/>
  <c r="H284" i="5"/>
  <c r="Q284" i="5" s="1"/>
  <c r="A241" i="5"/>
  <c r="H283" i="5"/>
  <c r="Q283" i="5" s="1"/>
  <c r="A240" i="5"/>
  <c r="H282" i="5"/>
  <c r="A239" i="5"/>
  <c r="A238" i="5"/>
  <c r="H281" i="5"/>
  <c r="A237" i="5"/>
  <c r="H280" i="5"/>
  <c r="A236" i="5"/>
  <c r="H279" i="5"/>
  <c r="J279" i="5" s="1"/>
  <c r="A235" i="5"/>
  <c r="H278" i="5"/>
  <c r="A234" i="5"/>
  <c r="H277" i="5"/>
  <c r="J277" i="5" s="1"/>
  <c r="A233" i="5"/>
  <c r="A232" i="5"/>
  <c r="H276" i="5"/>
  <c r="A231" i="5"/>
  <c r="H275" i="5"/>
  <c r="A230" i="5"/>
  <c r="H274" i="5"/>
  <c r="A229" i="5"/>
  <c r="H273" i="5"/>
  <c r="I273" i="5" s="1"/>
  <c r="K273" i="5" s="1"/>
  <c r="A228" i="5"/>
  <c r="H272" i="5"/>
  <c r="Q272" i="5" s="1"/>
  <c r="A227" i="5"/>
  <c r="H271" i="5"/>
  <c r="J271" i="5" s="1"/>
  <c r="A226" i="5"/>
  <c r="A225" i="5"/>
  <c r="H270" i="5"/>
  <c r="A224" i="5"/>
  <c r="H269" i="5"/>
  <c r="I269" i="5" s="1"/>
  <c r="K269" i="5" s="1"/>
  <c r="A223" i="5"/>
  <c r="H268" i="5"/>
  <c r="A222" i="5"/>
  <c r="H267" i="5"/>
  <c r="A221" i="5"/>
  <c r="H266" i="5"/>
  <c r="A220" i="5"/>
  <c r="H265" i="5"/>
  <c r="A219" i="5"/>
  <c r="A218" i="5"/>
  <c r="H264" i="5"/>
  <c r="A217" i="5"/>
  <c r="H263" i="5"/>
  <c r="A216" i="5"/>
  <c r="H262" i="5"/>
  <c r="A215" i="5"/>
  <c r="H261" i="5"/>
  <c r="Q261" i="5" s="1"/>
  <c r="A214" i="5"/>
  <c r="H260" i="5"/>
  <c r="A213" i="5"/>
  <c r="H259" i="5"/>
  <c r="J259" i="5" s="1"/>
  <c r="A212" i="5"/>
  <c r="A211" i="5"/>
  <c r="H258" i="5"/>
  <c r="A210" i="5"/>
  <c r="H257" i="5"/>
  <c r="I257" i="5" s="1"/>
  <c r="K257" i="5" s="1"/>
  <c r="A209" i="5"/>
  <c r="H256" i="5"/>
  <c r="A208" i="5"/>
  <c r="H255" i="5"/>
  <c r="A207" i="5"/>
  <c r="H254" i="5"/>
  <c r="J254" i="5" s="1"/>
  <c r="A206" i="5"/>
  <c r="A205" i="5"/>
  <c r="H253" i="5"/>
  <c r="I253" i="5" s="1"/>
  <c r="K253" i="5" s="1"/>
  <c r="A204" i="5"/>
  <c r="H252" i="5"/>
  <c r="J252" i="5" s="1"/>
  <c r="A203" i="5"/>
  <c r="H251" i="5"/>
  <c r="I251" i="5" s="1"/>
  <c r="K251" i="5" s="1"/>
  <c r="A202" i="5"/>
  <c r="H250" i="5"/>
  <c r="A201" i="5"/>
  <c r="H249" i="5"/>
  <c r="I249" i="5" s="1"/>
  <c r="K249" i="5" s="1"/>
  <c r="A200" i="5"/>
  <c r="A199" i="5"/>
  <c r="H248" i="5"/>
  <c r="A198" i="5"/>
  <c r="H247" i="5"/>
  <c r="I247" i="5" s="1"/>
  <c r="K247" i="5" s="1"/>
  <c r="A197" i="5"/>
  <c r="H246" i="5"/>
  <c r="A196" i="5"/>
  <c r="H245" i="5"/>
  <c r="A195" i="5"/>
  <c r="H244" i="5"/>
  <c r="I244" i="5" s="1"/>
  <c r="K244" i="5" s="1"/>
  <c r="A194" i="5"/>
  <c r="A193" i="5"/>
  <c r="H243" i="5"/>
  <c r="A192" i="5"/>
  <c r="H242" i="5"/>
  <c r="A191" i="5"/>
  <c r="H241" i="5"/>
  <c r="A190" i="5"/>
  <c r="H240" i="5"/>
  <c r="A189" i="5"/>
  <c r="H239" i="5"/>
  <c r="I239" i="5" s="1"/>
  <c r="K239" i="5" s="1"/>
  <c r="A188" i="5"/>
  <c r="H238" i="5"/>
  <c r="I238" i="5" s="1"/>
  <c r="K238" i="5" s="1"/>
  <c r="A187" i="5"/>
  <c r="H237" i="5"/>
  <c r="Q237" i="5" s="1"/>
  <c r="A186" i="5"/>
  <c r="H236" i="5"/>
  <c r="Q236" i="5" s="1"/>
  <c r="A185" i="5"/>
  <c r="A184" i="5"/>
  <c r="H235" i="5"/>
  <c r="J235" i="5" s="1"/>
  <c r="A183" i="5"/>
  <c r="H234" i="5"/>
  <c r="A182" i="5"/>
  <c r="H233" i="5"/>
  <c r="A181" i="5"/>
  <c r="H232" i="5"/>
  <c r="I232" i="5" s="1"/>
  <c r="K232" i="5" s="1"/>
  <c r="A180" i="5"/>
  <c r="H231" i="5"/>
  <c r="Q231" i="5" s="1"/>
  <c r="S231" i="5" s="1"/>
  <c r="U231" i="5" s="1"/>
  <c r="A179" i="5"/>
  <c r="A178" i="5"/>
  <c r="H230" i="5"/>
  <c r="J230" i="5" s="1"/>
  <c r="A177" i="5"/>
  <c r="H229" i="5"/>
  <c r="I229" i="5" s="1"/>
  <c r="K229" i="5" s="1"/>
  <c r="A176" i="5"/>
  <c r="H228" i="5"/>
  <c r="J228" i="5" s="1"/>
  <c r="A175" i="5"/>
  <c r="H227" i="5"/>
  <c r="H226" i="5"/>
  <c r="A173" i="5"/>
  <c r="H225" i="5"/>
  <c r="A172" i="5"/>
  <c r="H224" i="5"/>
  <c r="I224" i="5" s="1"/>
  <c r="K224" i="5" s="1"/>
  <c r="A171" i="5"/>
  <c r="H223" i="5"/>
  <c r="A170" i="5"/>
  <c r="H222" i="5"/>
  <c r="A169" i="5"/>
  <c r="A168" i="5"/>
  <c r="H221" i="5"/>
  <c r="Q221" i="5" s="1"/>
  <c r="A167" i="5"/>
  <c r="H220" i="5"/>
  <c r="A166" i="5"/>
  <c r="H219" i="5"/>
  <c r="I219" i="5" s="1"/>
  <c r="K219" i="5" s="1"/>
  <c r="A165" i="5"/>
  <c r="H218" i="5"/>
  <c r="J218" i="5" s="1"/>
  <c r="A164" i="5"/>
  <c r="H217" i="5"/>
  <c r="Q217" i="5" s="1"/>
  <c r="A163" i="5"/>
  <c r="H216" i="5"/>
  <c r="J216" i="5" s="1"/>
  <c r="A162" i="5"/>
  <c r="H215" i="5"/>
  <c r="J215" i="5" s="1"/>
  <c r="A161" i="5"/>
  <c r="H214" i="5"/>
  <c r="J214" i="5" s="1"/>
  <c r="A160" i="5"/>
  <c r="A159" i="5"/>
  <c r="H213" i="5"/>
  <c r="A158" i="5"/>
  <c r="H212" i="5"/>
  <c r="J212" i="5" s="1"/>
  <c r="H211" i="5"/>
  <c r="J211" i="5" s="1"/>
  <c r="A156" i="5"/>
  <c r="H210" i="5"/>
  <c r="J210" i="5" s="1"/>
  <c r="A155" i="5"/>
  <c r="H209" i="5"/>
  <c r="A154" i="5"/>
  <c r="H208" i="5"/>
  <c r="A153" i="5"/>
  <c r="H207" i="5"/>
  <c r="A152" i="5"/>
  <c r="A151" i="5"/>
  <c r="H206" i="5"/>
  <c r="A150" i="5"/>
  <c r="H205" i="5"/>
  <c r="J205" i="5" s="1"/>
  <c r="A149" i="5"/>
  <c r="H204" i="5"/>
  <c r="J204" i="5" s="1"/>
  <c r="A148" i="5"/>
  <c r="H203" i="5"/>
  <c r="A147" i="5"/>
  <c r="H202" i="5"/>
  <c r="A146" i="5"/>
  <c r="H201" i="5"/>
  <c r="I201" i="5" s="1"/>
  <c r="K201" i="5" s="1"/>
  <c r="A145" i="5"/>
  <c r="H200" i="5"/>
  <c r="A144" i="5"/>
  <c r="H199" i="5"/>
  <c r="Q199" i="5" s="1"/>
  <c r="S199" i="5" s="1"/>
  <c r="U199" i="5" s="1"/>
  <c r="A143" i="5"/>
  <c r="H198" i="5"/>
  <c r="Q198" i="5" s="1"/>
  <c r="A142" i="5"/>
  <c r="H197" i="5"/>
  <c r="Q197" i="5" s="1"/>
  <c r="S197" i="5" s="1"/>
  <c r="U197" i="5" s="1"/>
  <c r="A141" i="5"/>
  <c r="A140" i="5"/>
  <c r="H196" i="5"/>
  <c r="A139" i="5"/>
  <c r="H195" i="5"/>
  <c r="I195" i="5" s="1"/>
  <c r="K195" i="5" s="1"/>
  <c r="A138" i="5"/>
  <c r="H194" i="5"/>
  <c r="A137" i="5"/>
  <c r="H193" i="5"/>
  <c r="Q193" i="5" s="1"/>
  <c r="A136" i="5"/>
  <c r="H192" i="5"/>
  <c r="Q192" i="5" s="1"/>
  <c r="A135" i="5"/>
  <c r="H191" i="5"/>
  <c r="I191" i="5" s="1"/>
  <c r="K191" i="5" s="1"/>
  <c r="A134" i="5"/>
  <c r="H190" i="5"/>
  <c r="I190" i="5" s="1"/>
  <c r="K190" i="5" s="1"/>
  <c r="A133" i="5"/>
  <c r="H189" i="5"/>
  <c r="A132" i="5"/>
  <c r="H188" i="5"/>
  <c r="J188" i="5" s="1"/>
  <c r="A131" i="5"/>
  <c r="A130" i="5"/>
  <c r="H187" i="5"/>
  <c r="Q187" i="5" s="1"/>
  <c r="A129" i="5"/>
  <c r="H186" i="5"/>
  <c r="Q186" i="5" s="1"/>
  <c r="A128" i="5"/>
  <c r="H185" i="5"/>
  <c r="Q185" i="5" s="1"/>
  <c r="A127" i="5"/>
  <c r="H184" i="5"/>
  <c r="Q184" i="5" s="1"/>
  <c r="A126" i="5"/>
  <c r="H183" i="5"/>
  <c r="A125" i="5"/>
  <c r="H182" i="5"/>
  <c r="I182" i="5" s="1"/>
  <c r="K182" i="5" s="1"/>
  <c r="A124" i="5"/>
  <c r="A123" i="5"/>
  <c r="H181" i="5"/>
  <c r="I181" i="5" s="1"/>
  <c r="K181" i="5" s="1"/>
  <c r="A122" i="5"/>
  <c r="H180" i="5"/>
  <c r="Q180" i="5" s="1"/>
  <c r="A121" i="5"/>
  <c r="H179" i="5"/>
  <c r="Q179" i="5" s="1"/>
  <c r="A120" i="5"/>
  <c r="H178" i="5"/>
  <c r="Q178" i="5" s="1"/>
  <c r="A119" i="5"/>
  <c r="H177" i="5"/>
  <c r="A118" i="5"/>
  <c r="A117" i="5"/>
  <c r="H176" i="5"/>
  <c r="Q176" i="5" s="1"/>
  <c r="A116" i="5"/>
  <c r="H175" i="5"/>
  <c r="A115" i="5"/>
  <c r="H174" i="5"/>
  <c r="J174" i="5" s="1"/>
  <c r="H173" i="5"/>
  <c r="Q173" i="5" s="1"/>
  <c r="A113" i="5"/>
  <c r="H172" i="5"/>
  <c r="J172" i="5" s="1"/>
  <c r="A112" i="5"/>
  <c r="H171" i="5"/>
  <c r="A111" i="5"/>
  <c r="H170" i="5"/>
  <c r="A110" i="5"/>
  <c r="H169" i="5"/>
  <c r="A109" i="5"/>
  <c r="A108" i="5"/>
  <c r="H168" i="5"/>
  <c r="A107" i="5"/>
  <c r="H167" i="5"/>
  <c r="A106" i="5"/>
  <c r="H166" i="5"/>
  <c r="Q166" i="5" s="1"/>
  <c r="A105" i="5"/>
  <c r="H165" i="5"/>
  <c r="A104" i="5"/>
  <c r="H164" i="5"/>
  <c r="A103" i="5"/>
  <c r="H163" i="5"/>
  <c r="A102" i="5"/>
  <c r="H162" i="5"/>
  <c r="I162" i="5" s="1"/>
  <c r="K162" i="5" s="1"/>
  <c r="A101" i="5"/>
  <c r="H161" i="5"/>
  <c r="A100" i="5"/>
  <c r="H160" i="5"/>
  <c r="A99" i="5"/>
  <c r="A98" i="5"/>
  <c r="H159" i="5"/>
  <c r="A97" i="5"/>
  <c r="H158" i="5"/>
  <c r="A96" i="5"/>
  <c r="H157" i="5"/>
  <c r="A95" i="5"/>
  <c r="H156" i="5"/>
  <c r="J156" i="5" s="1"/>
  <c r="A94" i="5"/>
  <c r="H155" i="5"/>
  <c r="Q155" i="5" s="1"/>
  <c r="A93" i="5"/>
  <c r="H154" i="5"/>
  <c r="A92" i="5"/>
  <c r="H153" i="5"/>
  <c r="A91" i="5"/>
  <c r="H152" i="5"/>
  <c r="Q152" i="5" s="1"/>
  <c r="A90" i="5"/>
  <c r="A89" i="5"/>
  <c r="H151" i="5"/>
  <c r="A88" i="5"/>
  <c r="H150" i="5"/>
  <c r="Q150" i="5" s="1"/>
  <c r="A87" i="5"/>
  <c r="H149" i="5"/>
  <c r="A86" i="5"/>
  <c r="H148" i="5"/>
  <c r="A85" i="5"/>
  <c r="H147" i="5"/>
  <c r="J147" i="5" s="1"/>
  <c r="A84" i="5"/>
  <c r="A83" i="5"/>
  <c r="H146" i="5"/>
  <c r="Q146" i="5" s="1"/>
  <c r="A82" i="5"/>
  <c r="H145" i="5"/>
  <c r="Q145" i="5" s="1"/>
  <c r="A81" i="5"/>
  <c r="H144" i="5"/>
  <c r="J144" i="5" s="1"/>
  <c r="A80" i="5"/>
  <c r="H143" i="5"/>
  <c r="Q143" i="5" s="1"/>
  <c r="A79" i="5"/>
  <c r="H142" i="5"/>
  <c r="A78" i="5"/>
  <c r="H141" i="5"/>
  <c r="Q141" i="5" s="1"/>
  <c r="A77" i="5"/>
  <c r="H140" i="5"/>
  <c r="A76" i="5"/>
  <c r="H139" i="5"/>
  <c r="A75" i="5"/>
  <c r="H138" i="5"/>
  <c r="A74" i="5"/>
  <c r="A73" i="5"/>
  <c r="H137" i="5"/>
  <c r="Q137" i="5" s="1"/>
  <c r="A72" i="5"/>
  <c r="H136" i="5"/>
  <c r="Q136" i="5" s="1"/>
  <c r="A71" i="5"/>
  <c r="H135" i="5"/>
  <c r="A70" i="5"/>
  <c r="H134" i="5"/>
  <c r="J134" i="5" s="1"/>
  <c r="A69" i="5"/>
  <c r="H133" i="5"/>
  <c r="A68" i="5"/>
  <c r="H132" i="5"/>
  <c r="A67" i="5"/>
  <c r="H131" i="5"/>
  <c r="A66" i="5"/>
  <c r="H130" i="5"/>
  <c r="A65" i="5"/>
  <c r="H129" i="5"/>
  <c r="Q129" i="5" s="1"/>
  <c r="A64" i="5"/>
  <c r="A63" i="5"/>
  <c r="H128" i="5"/>
  <c r="Q128" i="5" s="1"/>
  <c r="A62" i="5"/>
  <c r="H127" i="5"/>
  <c r="I127" i="5" s="1"/>
  <c r="K127" i="5" s="1"/>
  <c r="A61" i="5"/>
  <c r="H126" i="5"/>
  <c r="Q126" i="5" s="1"/>
  <c r="A60" i="5"/>
  <c r="H125" i="5"/>
  <c r="A59" i="5"/>
  <c r="H124" i="5"/>
  <c r="Q124" i="5" s="1"/>
  <c r="A58" i="5"/>
  <c r="H123" i="5"/>
  <c r="I123" i="5" s="1"/>
  <c r="K123" i="5" s="1"/>
  <c r="A57" i="5"/>
  <c r="H122" i="5"/>
  <c r="Q122" i="5" s="1"/>
  <c r="A56" i="5"/>
  <c r="H121" i="5"/>
  <c r="Q121" i="5" s="1"/>
  <c r="A55" i="5"/>
  <c r="A54" i="5"/>
  <c r="H120" i="5"/>
  <c r="Q120" i="5" s="1"/>
  <c r="A53" i="5"/>
  <c r="H119" i="5"/>
  <c r="Q119" i="5" s="1"/>
  <c r="A52" i="5"/>
  <c r="H118" i="5"/>
  <c r="Q118" i="5" s="1"/>
  <c r="A51" i="5"/>
  <c r="H117" i="5"/>
  <c r="A50" i="5"/>
  <c r="H116" i="5"/>
  <c r="A49" i="5"/>
  <c r="H115" i="5"/>
  <c r="I115" i="5" s="1"/>
  <c r="K115" i="5" s="1"/>
  <c r="A48" i="5"/>
  <c r="H114" i="5"/>
  <c r="A47" i="5"/>
  <c r="A46" i="5"/>
  <c r="H113" i="5"/>
  <c r="Q113" i="5" s="1"/>
  <c r="A45" i="5"/>
  <c r="H112" i="5"/>
  <c r="A44" i="5"/>
  <c r="H111" i="5"/>
  <c r="A43" i="5"/>
  <c r="H110" i="5"/>
  <c r="J110" i="5" s="1"/>
  <c r="A42" i="5"/>
  <c r="H109" i="5"/>
  <c r="A41" i="5"/>
  <c r="H108" i="5"/>
  <c r="J108" i="5" s="1"/>
  <c r="A40" i="5"/>
  <c r="H107" i="5"/>
  <c r="A39" i="5"/>
  <c r="H106" i="5"/>
  <c r="A38" i="5"/>
  <c r="H105" i="5"/>
  <c r="I105" i="5" s="1"/>
  <c r="K105" i="5" s="1"/>
  <c r="A37" i="5"/>
  <c r="A36" i="5"/>
  <c r="H104" i="5"/>
  <c r="J104" i="5" s="1"/>
  <c r="A35" i="5"/>
  <c r="H103" i="5"/>
  <c r="J103" i="5" s="1"/>
  <c r="A34" i="5"/>
  <c r="H102" i="5"/>
  <c r="J102" i="5" s="1"/>
  <c r="A33" i="5"/>
  <c r="H101" i="5"/>
  <c r="A32" i="5"/>
  <c r="H100" i="5"/>
  <c r="Q100" i="5" s="1"/>
  <c r="A31" i="5"/>
  <c r="H99" i="5"/>
  <c r="J99" i="5" s="1"/>
  <c r="A30" i="5"/>
  <c r="H98" i="5"/>
  <c r="A29" i="5"/>
  <c r="A28" i="5"/>
  <c r="H97" i="5"/>
  <c r="J97" i="5" s="1"/>
  <c r="H96" i="5"/>
  <c r="Q96" i="5" s="1"/>
  <c r="A26" i="5"/>
  <c r="H95" i="5"/>
  <c r="A25" i="5"/>
  <c r="H94" i="5"/>
  <c r="J94" i="5" s="1"/>
  <c r="A24" i="5"/>
  <c r="H93" i="5"/>
  <c r="A23" i="5"/>
  <c r="H92" i="5"/>
  <c r="J92" i="5" s="1"/>
  <c r="A22" i="5"/>
  <c r="H91" i="5"/>
  <c r="I91" i="5" s="1"/>
  <c r="K91" i="5" s="1"/>
  <c r="A21" i="5"/>
  <c r="H90" i="5"/>
  <c r="I90" i="5" s="1"/>
  <c r="K90" i="5" s="1"/>
  <c r="A20" i="5"/>
  <c r="A19" i="5"/>
  <c r="H89" i="5"/>
  <c r="I89" i="5" s="1"/>
  <c r="K89" i="5" s="1"/>
  <c r="A18" i="5"/>
  <c r="H88" i="5"/>
  <c r="I88" i="5" s="1"/>
  <c r="K88" i="5" s="1"/>
  <c r="A17" i="5"/>
  <c r="H87" i="5"/>
  <c r="I87" i="5" s="1"/>
  <c r="K87" i="5" s="1"/>
  <c r="A16" i="5"/>
  <c r="H86" i="5"/>
  <c r="Q86" i="5" s="1"/>
  <c r="A15" i="5"/>
  <c r="H85" i="5"/>
  <c r="I85" i="5" s="1"/>
  <c r="K85" i="5" s="1"/>
  <c r="A14" i="5"/>
  <c r="H84" i="5"/>
  <c r="I84" i="5" s="1"/>
  <c r="K84" i="5" s="1"/>
  <c r="A13" i="5"/>
  <c r="H83" i="5"/>
  <c r="I83" i="5" s="1"/>
  <c r="K83" i="5" s="1"/>
  <c r="A12" i="5"/>
  <c r="A11" i="5"/>
  <c r="H82" i="5"/>
  <c r="I82" i="5" s="1"/>
  <c r="K82" i="5" s="1"/>
  <c r="A10" i="5"/>
  <c r="H81" i="5"/>
  <c r="I81" i="5" s="1"/>
  <c r="K81" i="5" s="1"/>
  <c r="A9" i="5"/>
  <c r="H80" i="5"/>
  <c r="Q80" i="5" s="1"/>
  <c r="A8" i="5"/>
  <c r="H79" i="5"/>
  <c r="I79" i="5" s="1"/>
  <c r="K79" i="5" s="1"/>
  <c r="A7" i="5"/>
  <c r="H78" i="5"/>
  <c r="I78" i="5" s="1"/>
  <c r="K78" i="5" s="1"/>
  <c r="A6" i="5"/>
  <c r="H77" i="5"/>
  <c r="I77" i="5" s="1"/>
  <c r="K77" i="5" s="1"/>
  <c r="A5" i="5"/>
  <c r="H76" i="5"/>
  <c r="Q76" i="5" s="1"/>
  <c r="H75" i="5"/>
  <c r="I75" i="5" s="1"/>
  <c r="K75" i="5" s="1"/>
  <c r="H74" i="5"/>
  <c r="J74" i="5" s="1"/>
  <c r="H73" i="5"/>
  <c r="I73" i="5" s="1"/>
  <c r="K73" i="5" s="1"/>
  <c r="H72" i="5"/>
  <c r="Q72" i="5" s="1"/>
  <c r="H71" i="5"/>
  <c r="I71" i="5" s="1"/>
  <c r="K71" i="5" s="1"/>
  <c r="H70" i="5"/>
  <c r="J70" i="5" s="1"/>
  <c r="H69" i="5"/>
  <c r="J69" i="5" s="1"/>
  <c r="H68" i="5"/>
  <c r="Q68" i="5" s="1"/>
  <c r="H67" i="5"/>
  <c r="Q67" i="5" s="1"/>
  <c r="H66" i="5"/>
  <c r="H65" i="5"/>
  <c r="H64" i="5"/>
  <c r="Q64" i="5" s="1"/>
  <c r="H63" i="5"/>
  <c r="I63" i="5" s="1"/>
  <c r="K63" i="5" s="1"/>
  <c r="H62" i="5"/>
  <c r="Q62" i="5" s="1"/>
  <c r="H61" i="5"/>
  <c r="I61" i="5" s="1"/>
  <c r="K61" i="5" s="1"/>
  <c r="H60" i="5"/>
  <c r="I60" i="5" s="1"/>
  <c r="K60" i="5" s="1"/>
  <c r="H59" i="5"/>
  <c r="Q59" i="5" s="1"/>
  <c r="H58" i="5"/>
  <c r="H57" i="5"/>
  <c r="J57" i="5" s="1"/>
  <c r="H50" i="5"/>
  <c r="I50" i="5" s="1"/>
  <c r="K50" i="5" s="1"/>
  <c r="H49" i="5"/>
  <c r="Q49" i="5" s="1"/>
  <c r="H48" i="5"/>
  <c r="H47" i="5"/>
  <c r="Q47" i="5" s="1"/>
  <c r="H46" i="5"/>
  <c r="Q46" i="5" s="1"/>
  <c r="H45" i="5"/>
  <c r="J45" i="5" s="1"/>
  <c r="H44" i="5"/>
  <c r="J44" i="5" s="1"/>
  <c r="H43" i="5"/>
  <c r="Q43" i="5" s="1"/>
  <c r="H42" i="5"/>
  <c r="Q42" i="5" s="1"/>
  <c r="H41" i="5"/>
  <c r="J41" i="5" s="1"/>
  <c r="H40" i="5"/>
  <c r="I40" i="5" s="1"/>
  <c r="K40" i="5" s="1"/>
  <c r="H39" i="5"/>
  <c r="J39" i="5" s="1"/>
  <c r="H38" i="5"/>
  <c r="Q38" i="5" s="1"/>
  <c r="H37" i="5"/>
  <c r="Q37" i="5" s="1"/>
  <c r="H36" i="5"/>
  <c r="J36" i="5" s="1"/>
  <c r="H35" i="5"/>
  <c r="H34" i="5"/>
  <c r="Q34" i="5" s="1"/>
  <c r="H33" i="5"/>
  <c r="J33" i="5" s="1"/>
  <c r="H32" i="5"/>
  <c r="H31" i="5"/>
  <c r="Q31" i="5" s="1"/>
  <c r="H30" i="5"/>
  <c r="Q30" i="5" s="1"/>
  <c r="H29" i="5"/>
  <c r="J29" i="5" s="1"/>
  <c r="H28" i="5"/>
  <c r="I28" i="5" s="1"/>
  <c r="K28" i="5" s="1"/>
  <c r="H27" i="5"/>
  <c r="J27" i="5" s="1"/>
  <c r="H26" i="5"/>
  <c r="J26" i="5" s="1"/>
  <c r="H25" i="5"/>
  <c r="J25" i="5" s="1"/>
  <c r="H24" i="5"/>
  <c r="I24" i="5" s="1"/>
  <c r="K24" i="5" s="1"/>
  <c r="H23" i="5"/>
  <c r="J23" i="5" s="1"/>
  <c r="H22" i="5"/>
  <c r="H21" i="5"/>
  <c r="Q21" i="5" s="1"/>
  <c r="H20" i="5"/>
  <c r="J20" i="5" s="1"/>
  <c r="H19" i="5"/>
  <c r="I19" i="5" s="1"/>
  <c r="K19" i="5" s="1"/>
  <c r="H18" i="5"/>
  <c r="Q18" i="5" s="1"/>
  <c r="H17" i="5"/>
  <c r="J17" i="5" s="1"/>
  <c r="H16" i="5"/>
  <c r="I16" i="5" s="1"/>
  <c r="K16" i="5" s="1"/>
  <c r="H15" i="5"/>
  <c r="J15" i="5" s="1"/>
  <c r="H14" i="5"/>
  <c r="J14" i="5" s="1"/>
  <c r="H13" i="5"/>
  <c r="Q13" i="5" s="1"/>
  <c r="H12" i="5"/>
  <c r="Q12" i="5" s="1"/>
  <c r="H11" i="5"/>
  <c r="J11" i="5" s="1"/>
  <c r="H10" i="5"/>
  <c r="Q10" i="5" s="1"/>
  <c r="H9" i="5"/>
  <c r="I9" i="5" s="1"/>
  <c r="K9" i="5" s="1"/>
  <c r="H8" i="5"/>
  <c r="Q8" i="5" s="1"/>
  <c r="H7" i="5"/>
  <c r="J7" i="5" s="1"/>
  <c r="H6" i="5"/>
  <c r="J6" i="5" s="1"/>
  <c r="H5" i="5"/>
  <c r="I5" i="5" s="1"/>
  <c r="K5" i="5" s="1"/>
  <c r="H3" i="5"/>
  <c r="I2" i="5"/>
  <c r="S13" i="5" l="1"/>
  <c r="U13" i="5" s="1"/>
  <c r="S21" i="5"/>
  <c r="U21" i="5" s="1"/>
  <c r="S178" i="5"/>
  <c r="U178" i="5" s="1"/>
  <c r="S193" i="5"/>
  <c r="U193" i="5" s="1"/>
  <c r="S261" i="5"/>
  <c r="U261" i="5" s="1"/>
  <c r="S283" i="5"/>
  <c r="U283" i="5" s="1"/>
  <c r="S419" i="5"/>
  <c r="U419" i="5" s="1"/>
  <c r="S449" i="5"/>
  <c r="U449" i="5" s="1"/>
  <c r="V449" i="5" s="1"/>
  <c r="S475" i="5"/>
  <c r="U475" i="5" s="1"/>
  <c r="S539" i="5"/>
  <c r="U539" i="5" s="1"/>
  <c r="S121" i="5"/>
  <c r="U121" i="5" s="1"/>
  <c r="S47" i="5"/>
  <c r="U47" i="5" s="1"/>
  <c r="S96" i="5"/>
  <c r="U96" i="5" s="1"/>
  <c r="R100" i="5"/>
  <c r="S119" i="5"/>
  <c r="U119" i="5" s="1"/>
  <c r="S187" i="5"/>
  <c r="U187" i="5" s="1"/>
  <c r="S198" i="5"/>
  <c r="U198" i="5" s="1"/>
  <c r="S122" i="5"/>
  <c r="U122" i="5" s="1"/>
  <c r="R141" i="5"/>
  <c r="S145" i="5"/>
  <c r="U145" i="5" s="1"/>
  <c r="R217" i="5"/>
  <c r="S236" i="5"/>
  <c r="U236" i="5" s="1"/>
  <c r="S146" i="5"/>
  <c r="U146" i="5" s="1"/>
  <c r="S344" i="5"/>
  <c r="U344" i="5" s="1"/>
  <c r="S59" i="5"/>
  <c r="U59" i="5" s="1"/>
  <c r="S126" i="5"/>
  <c r="U126" i="5" s="1"/>
  <c r="S179" i="5"/>
  <c r="U179" i="5" s="1"/>
  <c r="S8" i="5"/>
  <c r="U8" i="5" s="1"/>
  <c r="S49" i="5"/>
  <c r="U49" i="5" s="1"/>
  <c r="S237" i="5"/>
  <c r="U237" i="5" s="1"/>
  <c r="S417" i="5"/>
  <c r="U417" i="5" s="1"/>
  <c r="S473" i="5"/>
  <c r="U473" i="5" s="1"/>
  <c r="S10" i="5"/>
  <c r="U10" i="5" s="1"/>
  <c r="S18" i="5"/>
  <c r="U18" i="5" s="1"/>
  <c r="S62" i="5"/>
  <c r="U62" i="5" s="1"/>
  <c r="S180" i="5"/>
  <c r="U180" i="5" s="1"/>
  <c r="S43" i="5"/>
  <c r="U43" i="5" s="1"/>
  <c r="S86" i="5"/>
  <c r="U86" i="5" s="1"/>
  <c r="R113" i="5"/>
  <c r="S124" i="5"/>
  <c r="U124" i="5" s="1"/>
  <c r="R143" i="5"/>
  <c r="S37" i="5"/>
  <c r="U37" i="5" s="1"/>
  <c r="S67" i="5"/>
  <c r="U67" i="5" s="1"/>
  <c r="S31" i="5"/>
  <c r="U31" i="5" s="1"/>
  <c r="S152" i="5"/>
  <c r="U152" i="5" s="1"/>
  <c r="S12" i="5"/>
  <c r="U12" i="5" s="1"/>
  <c r="S34" i="5"/>
  <c r="U34" i="5" s="1"/>
  <c r="S42" i="5"/>
  <c r="U42" i="5" s="1"/>
  <c r="S72" i="5"/>
  <c r="U72" i="5" s="1"/>
  <c r="S150" i="5"/>
  <c r="U150" i="5" s="1"/>
  <c r="S184" i="5"/>
  <c r="U184" i="5" s="1"/>
  <c r="S192" i="5"/>
  <c r="U192" i="5" s="1"/>
  <c r="V192" i="5" s="1"/>
  <c r="S166" i="5"/>
  <c r="U166" i="5" s="1"/>
  <c r="S185" i="5"/>
  <c r="U185" i="5" s="1"/>
  <c r="S30" i="5"/>
  <c r="U30" i="5" s="1"/>
  <c r="S38" i="5"/>
  <c r="U38" i="5" s="1"/>
  <c r="S46" i="5"/>
  <c r="U46" i="5" s="1"/>
  <c r="S68" i="5"/>
  <c r="U68" i="5" s="1"/>
  <c r="V68" i="5" s="1"/>
  <c r="S76" i="5"/>
  <c r="U76" i="5" s="1"/>
  <c r="S80" i="5"/>
  <c r="U80" i="5" s="1"/>
  <c r="R118" i="5"/>
  <c r="S186" i="5"/>
  <c r="U186" i="5" s="1"/>
  <c r="S284" i="5"/>
  <c r="U284" i="5" s="1"/>
  <c r="S556" i="5"/>
  <c r="U556" i="5" s="1"/>
  <c r="S404" i="5"/>
  <c r="U404" i="5" s="1"/>
  <c r="S396" i="5"/>
  <c r="U396" i="5" s="1"/>
  <c r="S100" i="5"/>
  <c r="U100" i="5" s="1"/>
  <c r="S571" i="5"/>
  <c r="T571" i="5" s="1"/>
  <c r="S523" i="5"/>
  <c r="U523" i="5" s="1"/>
  <c r="S467" i="5"/>
  <c r="U467" i="5" s="1"/>
  <c r="S155" i="5"/>
  <c r="U155" i="5" s="1"/>
  <c r="S546" i="5"/>
  <c r="U546" i="5" s="1"/>
  <c r="S441" i="5"/>
  <c r="U441" i="5" s="1"/>
  <c r="S377" i="5"/>
  <c r="U377" i="5" s="1"/>
  <c r="S217" i="5"/>
  <c r="U217" i="5" s="1"/>
  <c r="S137" i="5"/>
  <c r="S129" i="5"/>
  <c r="U129" i="5" s="1"/>
  <c r="S113" i="5"/>
  <c r="U113" i="5" s="1"/>
  <c r="V284" i="5"/>
  <c r="V499" i="5"/>
  <c r="S272" i="5"/>
  <c r="U272" i="5" s="1"/>
  <c r="S176" i="5"/>
  <c r="U176" i="5" s="1"/>
  <c r="S136" i="5"/>
  <c r="U136" i="5" s="1"/>
  <c r="S128" i="5"/>
  <c r="U128" i="5" s="1"/>
  <c r="S120" i="5"/>
  <c r="U120" i="5" s="1"/>
  <c r="S64" i="5"/>
  <c r="V450" i="5"/>
  <c r="S383" i="5"/>
  <c r="U383" i="5" s="1"/>
  <c r="S343" i="5"/>
  <c r="U343" i="5" s="1"/>
  <c r="S143" i="5"/>
  <c r="U143" i="5" s="1"/>
  <c r="V199" i="5"/>
  <c r="S398" i="5"/>
  <c r="U398" i="5" s="1"/>
  <c r="S390" i="5"/>
  <c r="U390" i="5" s="1"/>
  <c r="S118" i="5"/>
  <c r="U118" i="5" s="1"/>
  <c r="V118" i="5" s="1"/>
  <c r="T527" i="5"/>
  <c r="S461" i="5"/>
  <c r="U461" i="5" s="1"/>
  <c r="S445" i="5"/>
  <c r="U445" i="5" s="1"/>
  <c r="S389" i="5"/>
  <c r="U389" i="5" s="1"/>
  <c r="S221" i="5"/>
  <c r="U221" i="5" s="1"/>
  <c r="S173" i="5"/>
  <c r="U173" i="5" s="1"/>
  <c r="S141" i="5"/>
  <c r="U141" i="5" s="1"/>
  <c r="R272" i="5"/>
  <c r="I580" i="5"/>
  <c r="K580" i="5" s="1"/>
  <c r="L580" i="5" s="1"/>
  <c r="M580" i="5" s="1"/>
  <c r="Q402" i="5"/>
  <c r="J338" i="5"/>
  <c r="J124" i="5"/>
  <c r="Q229" i="5"/>
  <c r="Q376" i="5"/>
  <c r="Q191" i="5"/>
  <c r="Q513" i="5"/>
  <c r="Q253" i="5"/>
  <c r="J217" i="5"/>
  <c r="J190" i="5"/>
  <c r="L190" i="5" s="1"/>
  <c r="M190" i="5" s="1"/>
  <c r="I192" i="5"/>
  <c r="K192" i="5" s="1"/>
  <c r="V217" i="5"/>
  <c r="J380" i="5"/>
  <c r="L380" i="5" s="1"/>
  <c r="M380" i="5" s="1"/>
  <c r="J178" i="5"/>
  <c r="J480" i="5"/>
  <c r="I68" i="5"/>
  <c r="K68" i="5" s="1"/>
  <c r="J272" i="5"/>
  <c r="J376" i="5"/>
  <c r="L376" i="5" s="1"/>
  <c r="M376" i="5" s="1"/>
  <c r="J141" i="5"/>
  <c r="J9" i="5"/>
  <c r="L9" i="5" s="1"/>
  <c r="M9" i="5" s="1"/>
  <c r="J398" i="5"/>
  <c r="I449" i="5"/>
  <c r="K449" i="5" s="1"/>
  <c r="I502" i="5"/>
  <c r="K502" i="5" s="1"/>
  <c r="J457" i="5"/>
  <c r="L457" i="5" s="1"/>
  <c r="M457" i="5" s="1"/>
  <c r="I474" i="5"/>
  <c r="K474" i="5" s="1"/>
  <c r="L474" i="5" s="1"/>
  <c r="M474" i="5" s="1"/>
  <c r="Q9" i="5"/>
  <c r="J251" i="5"/>
  <c r="L251" i="5" s="1"/>
  <c r="M251" i="5" s="1"/>
  <c r="I441" i="5"/>
  <c r="K441" i="5" s="1"/>
  <c r="I450" i="5"/>
  <c r="K450" i="5" s="1"/>
  <c r="J229" i="5"/>
  <c r="L229" i="5" s="1"/>
  <c r="M229" i="5" s="1"/>
  <c r="Q251" i="5"/>
  <c r="J450" i="5"/>
  <c r="I480" i="5"/>
  <c r="K480" i="5" s="1"/>
  <c r="Q134" i="5"/>
  <c r="J343" i="5"/>
  <c r="J574" i="5"/>
  <c r="I185" i="5"/>
  <c r="K185" i="5" s="1"/>
  <c r="J193" i="5"/>
  <c r="Q257" i="5"/>
  <c r="J390" i="5"/>
  <c r="I404" i="5"/>
  <c r="K404" i="5" s="1"/>
  <c r="I406" i="5"/>
  <c r="K406" i="5" s="1"/>
  <c r="L406" i="5" s="1"/>
  <c r="M406" i="5" s="1"/>
  <c r="I459" i="5"/>
  <c r="K459" i="5" s="1"/>
  <c r="L459" i="5" s="1"/>
  <c r="M459" i="5" s="1"/>
  <c r="I546" i="5"/>
  <c r="K546" i="5" s="1"/>
  <c r="J155" i="5"/>
  <c r="J185" i="5"/>
  <c r="J191" i="5"/>
  <c r="L191" i="5" s="1"/>
  <c r="M191" i="5" s="1"/>
  <c r="I338" i="5"/>
  <c r="K338" i="5" s="1"/>
  <c r="I383" i="5"/>
  <c r="K383" i="5" s="1"/>
  <c r="Q387" i="5"/>
  <c r="J404" i="5"/>
  <c r="Q459" i="5"/>
  <c r="J546" i="5"/>
  <c r="J68" i="5"/>
  <c r="I94" i="5"/>
  <c r="K94" i="5" s="1"/>
  <c r="L94" i="5" s="1"/>
  <c r="M94" i="5" s="1"/>
  <c r="J145" i="5"/>
  <c r="I184" i="5"/>
  <c r="K184" i="5" s="1"/>
  <c r="Q190" i="5"/>
  <c r="Q327" i="5"/>
  <c r="I399" i="5"/>
  <c r="K399" i="5" s="1"/>
  <c r="L399" i="5" s="1"/>
  <c r="M399" i="5" s="1"/>
  <c r="I405" i="5"/>
  <c r="K405" i="5" s="1"/>
  <c r="I432" i="5"/>
  <c r="K432" i="5" s="1"/>
  <c r="L432" i="5" s="1"/>
  <c r="M432" i="5" s="1"/>
  <c r="J441" i="5"/>
  <c r="J495" i="5"/>
  <c r="L495" i="5" s="1"/>
  <c r="M495" i="5" s="1"/>
  <c r="J498" i="5"/>
  <c r="L498" i="5" s="1"/>
  <c r="M498" i="5" s="1"/>
  <c r="Q94" i="5"/>
  <c r="J184" i="5"/>
  <c r="J405" i="5"/>
  <c r="R441" i="5"/>
  <c r="Q495" i="5"/>
  <c r="Q498" i="5"/>
  <c r="I80" i="5"/>
  <c r="K80" i="5" s="1"/>
  <c r="I212" i="5"/>
  <c r="K212" i="5" s="1"/>
  <c r="L212" i="5" s="1"/>
  <c r="M212" i="5" s="1"/>
  <c r="J247" i="5"/>
  <c r="L247" i="5" s="1"/>
  <c r="M247" i="5" s="1"/>
  <c r="J357" i="5"/>
  <c r="L357" i="5" s="1"/>
  <c r="M357" i="5" s="1"/>
  <c r="J367" i="5"/>
  <c r="I467" i="5"/>
  <c r="K467" i="5" s="1"/>
  <c r="J60" i="5"/>
  <c r="L60" i="5" s="1"/>
  <c r="M60" i="5" s="1"/>
  <c r="I86" i="5"/>
  <c r="K86" i="5" s="1"/>
  <c r="I92" i="5"/>
  <c r="K92" i="5" s="1"/>
  <c r="L92" i="5" s="1"/>
  <c r="M92" i="5" s="1"/>
  <c r="I134" i="5"/>
  <c r="K134" i="5" s="1"/>
  <c r="L134" i="5" s="1"/>
  <c r="M134" i="5" s="1"/>
  <c r="J180" i="5"/>
  <c r="I188" i="5"/>
  <c r="K188" i="5" s="1"/>
  <c r="L188" i="5" s="1"/>
  <c r="M188" i="5" s="1"/>
  <c r="Q212" i="5"/>
  <c r="J284" i="5"/>
  <c r="Q374" i="5"/>
  <c r="I392" i="5"/>
  <c r="K392" i="5" s="1"/>
  <c r="L392" i="5" s="1"/>
  <c r="M392" i="5" s="1"/>
  <c r="J419" i="5"/>
  <c r="J443" i="5"/>
  <c r="J467" i="5"/>
  <c r="J477" i="5"/>
  <c r="J64" i="5"/>
  <c r="I445" i="5"/>
  <c r="K445" i="5" s="1"/>
  <c r="I477" i="5"/>
  <c r="K477" i="5" s="1"/>
  <c r="Q60" i="5"/>
  <c r="J86" i="5"/>
  <c r="Q92" i="5"/>
  <c r="Q188" i="5"/>
  <c r="Q247" i="5"/>
  <c r="Q392" i="5"/>
  <c r="I104" i="5"/>
  <c r="K104" i="5" s="1"/>
  <c r="L104" i="5" s="1"/>
  <c r="M104" i="5" s="1"/>
  <c r="J173" i="5"/>
  <c r="I216" i="5"/>
  <c r="K216" i="5" s="1"/>
  <c r="L216" i="5" s="1"/>
  <c r="M216" i="5" s="1"/>
  <c r="Q235" i="5"/>
  <c r="Q349" i="5"/>
  <c r="J425" i="5"/>
  <c r="L425" i="5" s="1"/>
  <c r="M425" i="5" s="1"/>
  <c r="I444" i="5"/>
  <c r="K444" i="5" s="1"/>
  <c r="L444" i="5" s="1"/>
  <c r="M444" i="5" s="1"/>
  <c r="J469" i="5"/>
  <c r="L469" i="5" s="1"/>
  <c r="M469" i="5" s="1"/>
  <c r="Q490" i="5"/>
  <c r="Q541" i="5"/>
  <c r="Q25" i="5"/>
  <c r="J143" i="5"/>
  <c r="J146" i="5"/>
  <c r="I193" i="5"/>
  <c r="K193" i="5" s="1"/>
  <c r="Q201" i="5"/>
  <c r="Q216" i="5"/>
  <c r="J253" i="5"/>
  <c r="L253" i="5" s="1"/>
  <c r="M253" i="5" s="1"/>
  <c r="Q369" i="5"/>
  <c r="J381" i="5"/>
  <c r="L381" i="5" s="1"/>
  <c r="M381" i="5" s="1"/>
  <c r="I391" i="5"/>
  <c r="K391" i="5" s="1"/>
  <c r="J395" i="5"/>
  <c r="L395" i="5" s="1"/>
  <c r="M395" i="5" s="1"/>
  <c r="I398" i="5"/>
  <c r="K398" i="5" s="1"/>
  <c r="I402" i="5"/>
  <c r="K402" i="5" s="1"/>
  <c r="L402" i="5" s="1"/>
  <c r="M402" i="5" s="1"/>
  <c r="Q444" i="5"/>
  <c r="Q469" i="5"/>
  <c r="J487" i="5"/>
  <c r="J501" i="5"/>
  <c r="Q381" i="5"/>
  <c r="J391" i="5"/>
  <c r="I156" i="5"/>
  <c r="K156" i="5" s="1"/>
  <c r="L156" i="5" s="1"/>
  <c r="M156" i="5" s="1"/>
  <c r="I177" i="5"/>
  <c r="K177" i="5" s="1"/>
  <c r="Q177" i="5"/>
  <c r="I179" i="5"/>
  <c r="K179" i="5" s="1"/>
  <c r="J371" i="5"/>
  <c r="Q371" i="5"/>
  <c r="Q379" i="5"/>
  <c r="J379" i="5"/>
  <c r="I379" i="5"/>
  <c r="K379" i="5" s="1"/>
  <c r="Q384" i="5"/>
  <c r="J384" i="5"/>
  <c r="Q388" i="5"/>
  <c r="J388" i="5"/>
  <c r="Q423" i="5"/>
  <c r="Q491" i="5"/>
  <c r="J491" i="5"/>
  <c r="Q518" i="5"/>
  <c r="J518" i="5"/>
  <c r="J556" i="5"/>
  <c r="Q361" i="5"/>
  <c r="J361" i="5"/>
  <c r="I361" i="5"/>
  <c r="K361" i="5" s="1"/>
  <c r="V126" i="5"/>
  <c r="R126" i="5"/>
  <c r="Q561" i="5"/>
  <c r="J561" i="5"/>
  <c r="L561" i="5" s="1"/>
  <c r="M561" i="5" s="1"/>
  <c r="I107" i="5"/>
  <c r="K107" i="5" s="1"/>
  <c r="Q107" i="5"/>
  <c r="J126" i="5"/>
  <c r="Q151" i="5"/>
  <c r="J151" i="5"/>
  <c r="Q183" i="5"/>
  <c r="J183" i="5"/>
  <c r="I183" i="5"/>
  <c r="K183" i="5" s="1"/>
  <c r="I187" i="5"/>
  <c r="K187" i="5" s="1"/>
  <c r="I189" i="5"/>
  <c r="K189" i="5" s="1"/>
  <c r="Q189" i="5"/>
  <c r="Q214" i="5"/>
  <c r="J240" i="5"/>
  <c r="I240" i="5"/>
  <c r="K240" i="5" s="1"/>
  <c r="Q365" i="5"/>
  <c r="J365" i="5"/>
  <c r="I365" i="5"/>
  <c r="K365" i="5" s="1"/>
  <c r="J368" i="5"/>
  <c r="L368" i="5" s="1"/>
  <c r="M368" i="5" s="1"/>
  <c r="Q5" i="5"/>
  <c r="J10" i="5"/>
  <c r="Q22" i="5"/>
  <c r="J22" i="5"/>
  <c r="J107" i="5"/>
  <c r="Q138" i="5"/>
  <c r="J138" i="5"/>
  <c r="Q156" i="5"/>
  <c r="J177" i="5"/>
  <c r="J187" i="5"/>
  <c r="J189" i="5"/>
  <c r="J198" i="5"/>
  <c r="Q240" i="5"/>
  <c r="Q295" i="5"/>
  <c r="J295" i="5"/>
  <c r="L295" i="5" s="1"/>
  <c r="M295" i="5" s="1"/>
  <c r="Q362" i="5"/>
  <c r="J362" i="5"/>
  <c r="L362" i="5" s="1"/>
  <c r="M362" i="5" s="1"/>
  <c r="Q368" i="5"/>
  <c r="I371" i="5"/>
  <c r="K371" i="5" s="1"/>
  <c r="I384" i="5"/>
  <c r="K384" i="5" s="1"/>
  <c r="I388" i="5"/>
  <c r="K388" i="5" s="1"/>
  <c r="Q483" i="5"/>
  <c r="I483" i="5"/>
  <c r="K483" i="5" s="1"/>
  <c r="L483" i="5" s="1"/>
  <c r="M483" i="5" s="1"/>
  <c r="I491" i="5"/>
  <c r="K491" i="5" s="1"/>
  <c r="J499" i="5"/>
  <c r="I499" i="5"/>
  <c r="K499" i="5" s="1"/>
  <c r="I518" i="5"/>
  <c r="K518" i="5" s="1"/>
  <c r="J115" i="5"/>
  <c r="L115" i="5" s="1"/>
  <c r="M115" i="5" s="1"/>
  <c r="Q115" i="5"/>
  <c r="I214" i="5"/>
  <c r="K214" i="5" s="1"/>
  <c r="L214" i="5" s="1"/>
  <c r="M214" i="5" s="1"/>
  <c r="I32" i="5"/>
  <c r="K32" i="5" s="1"/>
  <c r="J32" i="5"/>
  <c r="J61" i="5"/>
  <c r="L61" i="5" s="1"/>
  <c r="M61" i="5" s="1"/>
  <c r="Q61" i="5"/>
  <c r="I66" i="5"/>
  <c r="K66" i="5" s="1"/>
  <c r="Q66" i="5"/>
  <c r="Q105" i="5"/>
  <c r="J105" i="5"/>
  <c r="L105" i="5" s="1"/>
  <c r="M105" i="5" s="1"/>
  <c r="R124" i="5"/>
  <c r="I148" i="5"/>
  <c r="K148" i="5" s="1"/>
  <c r="Q148" i="5"/>
  <c r="J148" i="5"/>
  <c r="J246" i="5"/>
  <c r="Q246" i="5"/>
  <c r="I246" i="5"/>
  <c r="K246" i="5" s="1"/>
  <c r="Q307" i="5"/>
  <c r="J307" i="5"/>
  <c r="L307" i="5" s="1"/>
  <c r="M307" i="5" s="1"/>
  <c r="I421" i="5"/>
  <c r="K421" i="5" s="1"/>
  <c r="L421" i="5" s="1"/>
  <c r="M421" i="5" s="1"/>
  <c r="Q421" i="5"/>
  <c r="Q504" i="5"/>
  <c r="J504" i="5"/>
  <c r="I504" i="5"/>
  <c r="K504" i="5" s="1"/>
  <c r="J515" i="5"/>
  <c r="I515" i="5"/>
  <c r="K515" i="5" s="1"/>
  <c r="J532" i="5"/>
  <c r="Q532" i="5"/>
  <c r="Q153" i="5"/>
  <c r="J153" i="5"/>
  <c r="I153" i="5"/>
  <c r="K153" i="5" s="1"/>
  <c r="Q164" i="5"/>
  <c r="J164" i="5"/>
  <c r="Q227" i="5"/>
  <c r="J227" i="5"/>
  <c r="I227" i="5"/>
  <c r="K227" i="5" s="1"/>
  <c r="Q340" i="5"/>
  <c r="J340" i="5"/>
  <c r="I340" i="5"/>
  <c r="K340" i="5" s="1"/>
  <c r="J40" i="5"/>
  <c r="L40" i="5" s="1"/>
  <c r="M40" i="5" s="1"/>
  <c r="J5" i="5"/>
  <c r="L5" i="5" s="1"/>
  <c r="M5" i="5" s="1"/>
  <c r="R186" i="5"/>
  <c r="J255" i="5"/>
  <c r="I255" i="5"/>
  <c r="K255" i="5" s="1"/>
  <c r="Q263" i="5"/>
  <c r="J263" i="5"/>
  <c r="I263" i="5"/>
  <c r="K263" i="5" s="1"/>
  <c r="Q282" i="5"/>
  <c r="J282" i="5"/>
  <c r="J366" i="5"/>
  <c r="Q366" i="5"/>
  <c r="Q386" i="5"/>
  <c r="J386" i="5"/>
  <c r="I386" i="5"/>
  <c r="K386" i="5" s="1"/>
  <c r="Q454" i="5"/>
  <c r="J454" i="5"/>
  <c r="L454" i="5" s="1"/>
  <c r="M454" i="5" s="1"/>
  <c r="Q58" i="5"/>
  <c r="J58" i="5"/>
  <c r="J119" i="5"/>
  <c r="J169" i="5"/>
  <c r="Q169" i="5"/>
  <c r="I186" i="5"/>
  <c r="K186" i="5" s="1"/>
  <c r="Q255" i="5"/>
  <c r="I366" i="5"/>
  <c r="K366" i="5" s="1"/>
  <c r="Q375" i="5"/>
  <c r="J375" i="5"/>
  <c r="L375" i="5" s="1"/>
  <c r="M375" i="5" s="1"/>
  <c r="Q380" i="5"/>
  <c r="Q538" i="5"/>
  <c r="I543" i="5"/>
  <c r="K543" i="5" s="1"/>
  <c r="V572" i="5"/>
  <c r="I394" i="5"/>
  <c r="K394" i="5" s="1"/>
  <c r="J394" i="5"/>
  <c r="J113" i="5"/>
  <c r="I164" i="5"/>
  <c r="K164" i="5" s="1"/>
  <c r="H2" i="5"/>
  <c r="I58" i="5"/>
  <c r="K58" i="5" s="1"/>
  <c r="J128" i="5"/>
  <c r="V145" i="5"/>
  <c r="R145" i="5"/>
  <c r="J186" i="5"/>
  <c r="Q239" i="5"/>
  <c r="J239" i="5"/>
  <c r="L239" i="5" s="1"/>
  <c r="M239" i="5" s="1"/>
  <c r="Q373" i="5"/>
  <c r="I373" i="5"/>
  <c r="K373" i="5" s="1"/>
  <c r="L373" i="5" s="1"/>
  <c r="M373" i="5" s="1"/>
  <c r="I400" i="5"/>
  <c r="K400" i="5" s="1"/>
  <c r="Q400" i="5"/>
  <c r="I481" i="5"/>
  <c r="K481" i="5" s="1"/>
  <c r="J481" i="5"/>
  <c r="Q520" i="5"/>
  <c r="J520" i="5"/>
  <c r="Q395" i="5"/>
  <c r="Q457" i="5"/>
  <c r="Q425" i="5"/>
  <c r="J71" i="5"/>
  <c r="L71" i="5" s="1"/>
  <c r="M71" i="5" s="1"/>
  <c r="I74" i="5"/>
  <c r="K74" i="5" s="1"/>
  <c r="L74" i="5" s="1"/>
  <c r="M74" i="5" s="1"/>
  <c r="J118" i="5"/>
  <c r="Q71" i="5"/>
  <c r="J80" i="5"/>
  <c r="J123" i="5"/>
  <c r="L123" i="5" s="1"/>
  <c r="M123" i="5" s="1"/>
  <c r="J137" i="5"/>
  <c r="I178" i="5"/>
  <c r="K178" i="5" s="1"/>
  <c r="J192" i="5"/>
  <c r="J197" i="5"/>
  <c r="T199" i="5"/>
  <c r="I235" i="5"/>
  <c r="K235" i="5" s="1"/>
  <c r="L235" i="5" s="1"/>
  <c r="M235" i="5" s="1"/>
  <c r="J257" i="5"/>
  <c r="L257" i="5" s="1"/>
  <c r="M257" i="5" s="1"/>
  <c r="I343" i="5"/>
  <c r="K343" i="5" s="1"/>
  <c r="I349" i="5"/>
  <c r="K349" i="5" s="1"/>
  <c r="L349" i="5" s="1"/>
  <c r="M349" i="5" s="1"/>
  <c r="Q357" i="5"/>
  <c r="I374" i="5"/>
  <c r="K374" i="5" s="1"/>
  <c r="L374" i="5" s="1"/>
  <c r="M374" i="5" s="1"/>
  <c r="I378" i="5"/>
  <c r="K378" i="5" s="1"/>
  <c r="J383" i="5"/>
  <c r="I387" i="5"/>
  <c r="K387" i="5" s="1"/>
  <c r="L387" i="5" s="1"/>
  <c r="M387" i="5" s="1"/>
  <c r="J445" i="5"/>
  <c r="J449" i="5"/>
  <c r="J490" i="5"/>
  <c r="L490" i="5" s="1"/>
  <c r="M490" i="5" s="1"/>
  <c r="Q492" i="5"/>
  <c r="J502" i="5"/>
  <c r="Q521" i="5"/>
  <c r="I545" i="5"/>
  <c r="K545" i="5" s="1"/>
  <c r="L545" i="5" s="1"/>
  <c r="M545" i="5" s="1"/>
  <c r="J587" i="5"/>
  <c r="I587" i="5"/>
  <c r="K587" i="5" s="1"/>
  <c r="I581" i="5"/>
  <c r="K581" i="5" s="1"/>
  <c r="L581" i="5" s="1"/>
  <c r="M581" i="5" s="1"/>
  <c r="Q581" i="5"/>
  <c r="R49" i="5"/>
  <c r="V49" i="5"/>
  <c r="R13" i="5"/>
  <c r="V13" i="5"/>
  <c r="T150" i="5"/>
  <c r="R121" i="5"/>
  <c r="V121" i="5"/>
  <c r="R96" i="5"/>
  <c r="V179" i="5"/>
  <c r="T179" i="5"/>
  <c r="R37" i="5"/>
  <c r="V37" i="5"/>
  <c r="R67" i="5"/>
  <c r="V67" i="5"/>
  <c r="J16" i="5"/>
  <c r="L16" i="5" s="1"/>
  <c r="M16" i="5" s="1"/>
  <c r="J67" i="5"/>
  <c r="I96" i="5"/>
  <c r="K96" i="5" s="1"/>
  <c r="I120" i="5"/>
  <c r="K120" i="5" s="1"/>
  <c r="T122" i="5"/>
  <c r="V122" i="5"/>
  <c r="Q123" i="5"/>
  <c r="R137" i="5"/>
  <c r="Q171" i="5"/>
  <c r="J171" i="5"/>
  <c r="I171" i="5"/>
  <c r="K171" i="5" s="1"/>
  <c r="J179" i="5"/>
  <c r="Q181" i="5"/>
  <c r="J181" i="5"/>
  <c r="L181" i="5" s="1"/>
  <c r="M181" i="5" s="1"/>
  <c r="Q182" i="5"/>
  <c r="J182" i="5"/>
  <c r="L182" i="5" s="1"/>
  <c r="M182" i="5" s="1"/>
  <c r="R198" i="5"/>
  <c r="T198" i="5"/>
  <c r="J309" i="5"/>
  <c r="Q309" i="5"/>
  <c r="I309" i="5"/>
  <c r="K309" i="5" s="1"/>
  <c r="Q547" i="5"/>
  <c r="J547" i="5"/>
  <c r="I547" i="5"/>
  <c r="K547" i="5" s="1"/>
  <c r="I67" i="5"/>
  <c r="K67" i="5" s="1"/>
  <c r="I241" i="5"/>
  <c r="K241" i="5" s="1"/>
  <c r="Q241" i="5"/>
  <c r="J241" i="5"/>
  <c r="I21" i="5"/>
  <c r="K21" i="5" s="1"/>
  <c r="I31" i="5"/>
  <c r="K31" i="5" s="1"/>
  <c r="J21" i="5"/>
  <c r="J24" i="5"/>
  <c r="L24" i="5" s="1"/>
  <c r="M24" i="5" s="1"/>
  <c r="I76" i="5"/>
  <c r="K76" i="5" s="1"/>
  <c r="J96" i="5"/>
  <c r="J120" i="5"/>
  <c r="J122" i="5"/>
  <c r="Q131" i="5"/>
  <c r="J131" i="5"/>
  <c r="I142" i="5"/>
  <c r="K142" i="5" s="1"/>
  <c r="J142" i="5"/>
  <c r="R146" i="5"/>
  <c r="I165" i="5"/>
  <c r="K165" i="5" s="1"/>
  <c r="J165" i="5"/>
  <c r="R184" i="5"/>
  <c r="R185" i="5"/>
  <c r="R192" i="5"/>
  <c r="Q194" i="5"/>
  <c r="J194" i="5"/>
  <c r="Q316" i="5"/>
  <c r="J316" i="5"/>
  <c r="I316" i="5"/>
  <c r="K316" i="5" s="1"/>
  <c r="J382" i="5"/>
  <c r="Q382" i="5"/>
  <c r="I382" i="5"/>
  <c r="K382" i="5" s="1"/>
  <c r="Q446" i="5"/>
  <c r="J446" i="5"/>
  <c r="I446" i="5"/>
  <c r="K446" i="5" s="1"/>
  <c r="J116" i="5"/>
  <c r="I116" i="5"/>
  <c r="K116" i="5" s="1"/>
  <c r="I46" i="5"/>
  <c r="K46" i="5" s="1"/>
  <c r="Q116" i="5"/>
  <c r="I13" i="5"/>
  <c r="K13" i="5" s="1"/>
  <c r="J30" i="5"/>
  <c r="J34" i="5"/>
  <c r="J37" i="5"/>
  <c r="J38" i="5"/>
  <c r="I42" i="5"/>
  <c r="K42" i="5" s="1"/>
  <c r="I49" i="5"/>
  <c r="K49" i="5" s="1"/>
  <c r="I70" i="5"/>
  <c r="K70" i="5" s="1"/>
  <c r="L70" i="5" s="1"/>
  <c r="M70" i="5" s="1"/>
  <c r="J76" i="5"/>
  <c r="V119" i="5"/>
  <c r="R120" i="5"/>
  <c r="I121" i="5"/>
  <c r="K121" i="5" s="1"/>
  <c r="R122" i="5"/>
  <c r="I136" i="5"/>
  <c r="K136" i="5" s="1"/>
  <c r="J136" i="5"/>
  <c r="I146" i="5"/>
  <c r="K146" i="5" s="1"/>
  <c r="Q147" i="5"/>
  <c r="I147" i="5"/>
  <c r="K147" i="5" s="1"/>
  <c r="L147" i="5" s="1"/>
  <c r="M147" i="5" s="1"/>
  <c r="Q175" i="5"/>
  <c r="J175" i="5"/>
  <c r="I175" i="5"/>
  <c r="K175" i="5" s="1"/>
  <c r="I194" i="5"/>
  <c r="K194" i="5" s="1"/>
  <c r="J209" i="5"/>
  <c r="Q209" i="5"/>
  <c r="I33" i="5"/>
  <c r="K33" i="5" s="1"/>
  <c r="L33" i="5" s="1"/>
  <c r="M33" i="5" s="1"/>
  <c r="Q161" i="5"/>
  <c r="J161" i="5"/>
  <c r="I161" i="5"/>
  <c r="K161" i="5" s="1"/>
  <c r="I222" i="5"/>
  <c r="K222" i="5" s="1"/>
  <c r="Q222" i="5"/>
  <c r="J222" i="5"/>
  <c r="I30" i="5"/>
  <c r="K30" i="5" s="1"/>
  <c r="J31" i="5"/>
  <c r="I34" i="5"/>
  <c r="K34" i="5" s="1"/>
  <c r="I37" i="5"/>
  <c r="K37" i="5" s="1"/>
  <c r="I38" i="5"/>
  <c r="K38" i="5" s="1"/>
  <c r="I25" i="5"/>
  <c r="K25" i="5" s="1"/>
  <c r="L25" i="5" s="1"/>
  <c r="M25" i="5" s="1"/>
  <c r="J42" i="5"/>
  <c r="I45" i="5"/>
  <c r="K45" i="5" s="1"/>
  <c r="L45" i="5" s="1"/>
  <c r="M45" i="5" s="1"/>
  <c r="I47" i="5"/>
  <c r="K47" i="5" s="1"/>
  <c r="J49" i="5"/>
  <c r="J66" i="5"/>
  <c r="J82" i="5"/>
  <c r="L82" i="5" s="1"/>
  <c r="M82" i="5" s="1"/>
  <c r="J88" i="5"/>
  <c r="L88" i="5" s="1"/>
  <c r="M88" i="5" s="1"/>
  <c r="J121" i="5"/>
  <c r="Q130" i="5"/>
  <c r="J130" i="5"/>
  <c r="R152" i="5"/>
  <c r="V152" i="5"/>
  <c r="Q158" i="5"/>
  <c r="J158" i="5"/>
  <c r="I158" i="5"/>
  <c r="K158" i="5" s="1"/>
  <c r="Q165" i="5"/>
  <c r="Q168" i="5"/>
  <c r="J168" i="5"/>
  <c r="R187" i="5"/>
  <c r="Q293" i="5"/>
  <c r="J293" i="5"/>
  <c r="I293" i="5"/>
  <c r="K293" i="5" s="1"/>
  <c r="J345" i="5"/>
  <c r="I345" i="5"/>
  <c r="K345" i="5" s="1"/>
  <c r="J13" i="5"/>
  <c r="I18" i="5"/>
  <c r="K18" i="5" s="1"/>
  <c r="J18" i="5"/>
  <c r="I22" i="5"/>
  <c r="K22" i="5" s="1"/>
  <c r="J47" i="5"/>
  <c r="I64" i="5"/>
  <c r="K64" i="5" s="1"/>
  <c r="I102" i="5"/>
  <c r="K102" i="5" s="1"/>
  <c r="L102" i="5" s="1"/>
  <c r="M102" i="5" s="1"/>
  <c r="Q104" i="5"/>
  <c r="I113" i="5"/>
  <c r="K113" i="5" s="1"/>
  <c r="I118" i="5"/>
  <c r="K118" i="5" s="1"/>
  <c r="R119" i="5"/>
  <c r="Q140" i="5"/>
  <c r="J140" i="5"/>
  <c r="J152" i="5"/>
  <c r="I168" i="5"/>
  <c r="K168" i="5" s="1"/>
  <c r="Q172" i="5"/>
  <c r="Q195" i="5"/>
  <c r="J195" i="5"/>
  <c r="L195" i="5" s="1"/>
  <c r="M195" i="5" s="1"/>
  <c r="R197" i="5"/>
  <c r="T197" i="5"/>
  <c r="J78" i="5"/>
  <c r="L78" i="5" s="1"/>
  <c r="M78" i="5" s="1"/>
  <c r="J84" i="5"/>
  <c r="L84" i="5" s="1"/>
  <c r="M84" i="5" s="1"/>
  <c r="J91" i="5"/>
  <c r="L91" i="5" s="1"/>
  <c r="M91" i="5" s="1"/>
  <c r="Q196" i="5"/>
  <c r="J196" i="5"/>
  <c r="I196" i="5"/>
  <c r="K196" i="5" s="1"/>
  <c r="J341" i="5"/>
  <c r="Q341" i="5"/>
  <c r="I341" i="5"/>
  <c r="K341" i="5" s="1"/>
  <c r="J347" i="5"/>
  <c r="I347" i="5"/>
  <c r="K347" i="5" s="1"/>
  <c r="J46" i="5"/>
  <c r="Q102" i="5"/>
  <c r="Q133" i="5"/>
  <c r="J133" i="5"/>
  <c r="R193" i="5"/>
  <c r="I213" i="5"/>
  <c r="K213" i="5" s="1"/>
  <c r="J213" i="5"/>
  <c r="I320" i="5"/>
  <c r="K320" i="5" s="1"/>
  <c r="Q320" i="5"/>
  <c r="J320" i="5"/>
  <c r="Q330" i="5"/>
  <c r="J330" i="5"/>
  <c r="I330" i="5"/>
  <c r="K330" i="5" s="1"/>
  <c r="J333" i="5"/>
  <c r="Q333" i="5"/>
  <c r="I333" i="5"/>
  <c r="K333" i="5" s="1"/>
  <c r="Q336" i="5"/>
  <c r="J336" i="5"/>
  <c r="I336" i="5"/>
  <c r="K336" i="5" s="1"/>
  <c r="Q135" i="5"/>
  <c r="J135" i="5"/>
  <c r="Q149" i="5"/>
  <c r="J149" i="5"/>
  <c r="I159" i="5"/>
  <c r="K159" i="5" s="1"/>
  <c r="Q159" i="5"/>
  <c r="J159" i="5"/>
  <c r="J176" i="5"/>
  <c r="I176" i="5"/>
  <c r="K176" i="5" s="1"/>
  <c r="I211" i="5"/>
  <c r="K211" i="5" s="1"/>
  <c r="L211" i="5" s="1"/>
  <c r="M211" i="5" s="1"/>
  <c r="Q211" i="5"/>
  <c r="Q234" i="5"/>
  <c r="J234" i="5"/>
  <c r="I234" i="5"/>
  <c r="K234" i="5" s="1"/>
  <c r="J248" i="5"/>
  <c r="Q248" i="5"/>
  <c r="Q351" i="5"/>
  <c r="I351" i="5"/>
  <c r="K351" i="5" s="1"/>
  <c r="I359" i="5"/>
  <c r="K359" i="5" s="1"/>
  <c r="Q359" i="5"/>
  <c r="J489" i="5"/>
  <c r="Q489" i="5"/>
  <c r="Q230" i="5"/>
  <c r="Q269" i="5"/>
  <c r="Q275" i="5"/>
  <c r="J275" i="5"/>
  <c r="I287" i="5"/>
  <c r="K287" i="5" s="1"/>
  <c r="L287" i="5" s="1"/>
  <c r="M287" i="5" s="1"/>
  <c r="I314" i="5"/>
  <c r="K314" i="5" s="1"/>
  <c r="V338" i="5"/>
  <c r="J351" i="5"/>
  <c r="J355" i="5"/>
  <c r="L355" i="5" s="1"/>
  <c r="M355" i="5" s="1"/>
  <c r="J359" i="5"/>
  <c r="J360" i="5"/>
  <c r="L360" i="5" s="1"/>
  <c r="M360" i="5" s="1"/>
  <c r="I370" i="5"/>
  <c r="K370" i="5" s="1"/>
  <c r="Q370" i="5"/>
  <c r="Q393" i="5"/>
  <c r="J393" i="5"/>
  <c r="J397" i="5"/>
  <c r="Q397" i="5"/>
  <c r="Q399" i="5"/>
  <c r="I401" i="5"/>
  <c r="K401" i="5" s="1"/>
  <c r="L401" i="5" s="1"/>
  <c r="M401" i="5" s="1"/>
  <c r="Q403" i="5"/>
  <c r="J403" i="5"/>
  <c r="I489" i="5"/>
  <c r="K489" i="5" s="1"/>
  <c r="J497" i="5"/>
  <c r="I497" i="5"/>
  <c r="K497" i="5" s="1"/>
  <c r="Q505" i="5"/>
  <c r="J505" i="5"/>
  <c r="I505" i="5"/>
  <c r="K505" i="5" s="1"/>
  <c r="J162" i="5"/>
  <c r="L162" i="5" s="1"/>
  <c r="M162" i="5" s="1"/>
  <c r="I169" i="5"/>
  <c r="K169" i="5" s="1"/>
  <c r="I173" i="5"/>
  <c r="K173" i="5" s="1"/>
  <c r="I180" i="5"/>
  <c r="K180" i="5" s="1"/>
  <c r="I197" i="5"/>
  <c r="K197" i="5" s="1"/>
  <c r="I198" i="5"/>
  <c r="K198" i="5" s="1"/>
  <c r="I215" i="5"/>
  <c r="K215" i="5" s="1"/>
  <c r="L215" i="5" s="1"/>
  <c r="M215" i="5" s="1"/>
  <c r="Q273" i="5"/>
  <c r="J273" i="5"/>
  <c r="L273" i="5" s="1"/>
  <c r="M273" i="5" s="1"/>
  <c r="I275" i="5"/>
  <c r="K275" i="5" s="1"/>
  <c r="I284" i="5"/>
  <c r="K284" i="5" s="1"/>
  <c r="J305" i="5"/>
  <c r="L305" i="5" s="1"/>
  <c r="M305" i="5" s="1"/>
  <c r="J314" i="5"/>
  <c r="R338" i="5"/>
  <c r="Q348" i="5"/>
  <c r="I348" i="5"/>
  <c r="K348" i="5" s="1"/>
  <c r="L348" i="5" s="1"/>
  <c r="M348" i="5" s="1"/>
  <c r="Q355" i="5"/>
  <c r="I367" i="5"/>
  <c r="K367" i="5" s="1"/>
  <c r="J370" i="5"/>
  <c r="I390" i="5"/>
  <c r="K390" i="5" s="1"/>
  <c r="I393" i="5"/>
  <c r="K393" i="5" s="1"/>
  <c r="I397" i="5"/>
  <c r="K397" i="5" s="1"/>
  <c r="Q401" i="5"/>
  <c r="I403" i="5"/>
  <c r="K403" i="5" s="1"/>
  <c r="J472" i="5"/>
  <c r="I472" i="5"/>
  <c r="K472" i="5" s="1"/>
  <c r="Q497" i="5"/>
  <c r="Q287" i="5"/>
  <c r="Q346" i="5"/>
  <c r="I346" i="5"/>
  <c r="K346" i="5" s="1"/>
  <c r="Q350" i="5"/>
  <c r="J350" i="5"/>
  <c r="Q360" i="5"/>
  <c r="I385" i="5"/>
  <c r="K385" i="5" s="1"/>
  <c r="Q385" i="5"/>
  <c r="Q407" i="5"/>
  <c r="J407" i="5"/>
  <c r="L407" i="5" s="1"/>
  <c r="M407" i="5" s="1"/>
  <c r="J509" i="5"/>
  <c r="I509" i="5"/>
  <c r="K509" i="5" s="1"/>
  <c r="I516" i="5"/>
  <c r="K516" i="5" s="1"/>
  <c r="J516" i="5"/>
  <c r="Q162" i="5"/>
  <c r="R173" i="5"/>
  <c r="I199" i="5"/>
  <c r="K199" i="5" s="1"/>
  <c r="I218" i="5"/>
  <c r="K218" i="5" s="1"/>
  <c r="L218" i="5" s="1"/>
  <c r="M218" i="5" s="1"/>
  <c r="I228" i="5"/>
  <c r="K228" i="5" s="1"/>
  <c r="L228" i="5" s="1"/>
  <c r="M228" i="5" s="1"/>
  <c r="J242" i="5"/>
  <c r="Q242" i="5"/>
  <c r="I252" i="5"/>
  <c r="K252" i="5" s="1"/>
  <c r="L252" i="5" s="1"/>
  <c r="M252" i="5" s="1"/>
  <c r="I283" i="5"/>
  <c r="K283" i="5" s="1"/>
  <c r="J346" i="5"/>
  <c r="I350" i="5"/>
  <c r="K350" i="5" s="1"/>
  <c r="V354" i="5"/>
  <c r="I372" i="5"/>
  <c r="K372" i="5" s="1"/>
  <c r="I377" i="5"/>
  <c r="K377" i="5" s="1"/>
  <c r="J378" i="5"/>
  <c r="J385" i="5"/>
  <c r="I389" i="5"/>
  <c r="K389" i="5" s="1"/>
  <c r="J400" i="5"/>
  <c r="Q465" i="5"/>
  <c r="J465" i="5"/>
  <c r="Q144" i="5"/>
  <c r="I155" i="5"/>
  <c r="K155" i="5" s="1"/>
  <c r="J199" i="5"/>
  <c r="I217" i="5"/>
  <c r="K217" i="5" s="1"/>
  <c r="Q218" i="5"/>
  <c r="Q252" i="5"/>
  <c r="J261" i="5"/>
  <c r="I261" i="5"/>
  <c r="K261" i="5" s="1"/>
  <c r="I282" i="5"/>
  <c r="K282" i="5" s="1"/>
  <c r="J283" i="5"/>
  <c r="I327" i="5"/>
  <c r="K327" i="5" s="1"/>
  <c r="L327" i="5" s="1"/>
  <c r="M327" i="5" s="1"/>
  <c r="I352" i="5"/>
  <c r="K352" i="5" s="1"/>
  <c r="L352" i="5" s="1"/>
  <c r="M352" i="5" s="1"/>
  <c r="J354" i="5"/>
  <c r="I363" i="5"/>
  <c r="K363" i="5" s="1"/>
  <c r="L363" i="5" s="1"/>
  <c r="M363" i="5" s="1"/>
  <c r="I369" i="5"/>
  <c r="K369" i="5" s="1"/>
  <c r="L369" i="5" s="1"/>
  <c r="M369" i="5" s="1"/>
  <c r="J372" i="5"/>
  <c r="J377" i="5"/>
  <c r="J389" i="5"/>
  <c r="Q394" i="5"/>
  <c r="I396" i="5"/>
  <c r="K396" i="5" s="1"/>
  <c r="J396" i="5"/>
  <c r="J417" i="5"/>
  <c r="R449" i="5"/>
  <c r="I465" i="5"/>
  <c r="K465" i="5" s="1"/>
  <c r="J476" i="5"/>
  <c r="Q476" i="5"/>
  <c r="I476" i="5"/>
  <c r="K476" i="5" s="1"/>
  <c r="J493" i="5"/>
  <c r="Q493" i="5"/>
  <c r="Q557" i="5"/>
  <c r="J557" i="5"/>
  <c r="I557" i="5"/>
  <c r="K557" i="5" s="1"/>
  <c r="R199" i="5"/>
  <c r="Q228" i="5"/>
  <c r="R283" i="5"/>
  <c r="R354" i="5"/>
  <c r="Q363" i="5"/>
  <c r="Q452" i="5"/>
  <c r="J452" i="5"/>
  <c r="L452" i="5" s="1"/>
  <c r="M452" i="5" s="1"/>
  <c r="I493" i="5"/>
  <c r="K493" i="5" s="1"/>
  <c r="R502" i="5"/>
  <c r="Q507" i="5"/>
  <c r="J507" i="5"/>
  <c r="L507" i="5" s="1"/>
  <c r="M507" i="5" s="1"/>
  <c r="Q555" i="5"/>
  <c r="J555" i="5"/>
  <c r="Q486" i="5"/>
  <c r="J486" i="5"/>
  <c r="I488" i="5"/>
  <c r="K488" i="5" s="1"/>
  <c r="Q488" i="5"/>
  <c r="Q503" i="5"/>
  <c r="J503" i="5"/>
  <c r="R506" i="5"/>
  <c r="V506" i="5"/>
  <c r="Q406" i="5"/>
  <c r="Q447" i="5"/>
  <c r="J447" i="5"/>
  <c r="L447" i="5" s="1"/>
  <c r="M447" i="5" s="1"/>
  <c r="R450" i="5"/>
  <c r="J461" i="5"/>
  <c r="I461" i="5"/>
  <c r="K461" i="5" s="1"/>
  <c r="I486" i="5"/>
  <c r="K486" i="5" s="1"/>
  <c r="R501" i="5"/>
  <c r="I503" i="5"/>
  <c r="K503" i="5" s="1"/>
  <c r="Q463" i="5"/>
  <c r="J463" i="5"/>
  <c r="J482" i="5"/>
  <c r="I482" i="5"/>
  <c r="K482" i="5" s="1"/>
  <c r="J534" i="5"/>
  <c r="Q534" i="5"/>
  <c r="J537" i="5"/>
  <c r="L537" i="5" s="1"/>
  <c r="M537" i="5" s="1"/>
  <c r="Q537" i="5"/>
  <c r="J428" i="5"/>
  <c r="I428" i="5"/>
  <c r="K428" i="5" s="1"/>
  <c r="R435" i="5"/>
  <c r="J442" i="5"/>
  <c r="Q442" i="5"/>
  <c r="R445" i="5"/>
  <c r="T450" i="5"/>
  <c r="I463" i="5"/>
  <c r="K463" i="5" s="1"/>
  <c r="I479" i="5"/>
  <c r="K479" i="5" s="1"/>
  <c r="L479" i="5" s="1"/>
  <c r="M479" i="5" s="1"/>
  <c r="Q482" i="5"/>
  <c r="I484" i="5"/>
  <c r="K484" i="5" s="1"/>
  <c r="L484" i="5" s="1"/>
  <c r="M484" i="5" s="1"/>
  <c r="J508" i="5"/>
  <c r="Q508" i="5"/>
  <c r="J524" i="5"/>
  <c r="I524" i="5"/>
  <c r="K524" i="5" s="1"/>
  <c r="Q558" i="5"/>
  <c r="J558" i="5"/>
  <c r="I423" i="5"/>
  <c r="K423" i="5" s="1"/>
  <c r="L423" i="5" s="1"/>
  <c r="M423" i="5" s="1"/>
  <c r="I435" i="5"/>
  <c r="K435" i="5" s="1"/>
  <c r="I442" i="5"/>
  <c r="K442" i="5" s="1"/>
  <c r="Q448" i="5"/>
  <c r="J448" i="5"/>
  <c r="L448" i="5" s="1"/>
  <c r="M448" i="5" s="1"/>
  <c r="Q479" i="5"/>
  <c r="J506" i="5"/>
  <c r="I506" i="5"/>
  <c r="K506" i="5" s="1"/>
  <c r="I508" i="5"/>
  <c r="K508" i="5" s="1"/>
  <c r="Q517" i="5"/>
  <c r="J535" i="5"/>
  <c r="I535" i="5"/>
  <c r="K535" i="5" s="1"/>
  <c r="Q540" i="5"/>
  <c r="J540" i="5"/>
  <c r="I540" i="5"/>
  <c r="K540" i="5" s="1"/>
  <c r="J435" i="5"/>
  <c r="J437" i="5"/>
  <c r="L437" i="5" s="1"/>
  <c r="M437" i="5" s="1"/>
  <c r="Q437" i="5"/>
  <c r="Q484" i="5"/>
  <c r="J494" i="5"/>
  <c r="I494" i="5"/>
  <c r="K494" i="5" s="1"/>
  <c r="Q474" i="5"/>
  <c r="Q433" i="5"/>
  <c r="I440" i="5"/>
  <c r="K440" i="5" s="1"/>
  <c r="L440" i="5" s="1"/>
  <c r="M440" i="5" s="1"/>
  <c r="I443" i="5"/>
  <c r="K443" i="5" s="1"/>
  <c r="I487" i="5"/>
  <c r="K487" i="5" s="1"/>
  <c r="I501" i="5"/>
  <c r="K501" i="5" s="1"/>
  <c r="Q522" i="5"/>
  <c r="I526" i="5"/>
  <c r="K526" i="5" s="1"/>
  <c r="L526" i="5" s="1"/>
  <c r="M526" i="5" s="1"/>
  <c r="I532" i="5"/>
  <c r="K532" i="5" s="1"/>
  <c r="I538" i="5"/>
  <c r="K538" i="5" s="1"/>
  <c r="L538" i="5" s="1"/>
  <c r="M538" i="5" s="1"/>
  <c r="Q578" i="5"/>
  <c r="Q580" i="5"/>
  <c r="Q526" i="5"/>
  <c r="J543" i="5"/>
  <c r="I548" i="5"/>
  <c r="K548" i="5" s="1"/>
  <c r="L548" i="5" s="1"/>
  <c r="M548" i="5" s="1"/>
  <c r="Q559" i="5"/>
  <c r="J571" i="5"/>
  <c r="J572" i="5"/>
  <c r="R574" i="5"/>
  <c r="I583" i="5"/>
  <c r="K583" i="5" s="1"/>
  <c r="L583" i="5" s="1"/>
  <c r="M583" i="5" s="1"/>
  <c r="R42" i="5"/>
  <c r="R62" i="5"/>
  <c r="R72" i="5"/>
  <c r="T31" i="5"/>
  <c r="V31" i="5"/>
  <c r="R18" i="5"/>
  <c r="R47" i="5"/>
  <c r="R59" i="5"/>
  <c r="R80" i="5"/>
  <c r="R86" i="5"/>
  <c r="R30" i="5"/>
  <c r="R34" i="5"/>
  <c r="R38" i="5"/>
  <c r="R76" i="5"/>
  <c r="R8" i="5"/>
  <c r="R10" i="5"/>
  <c r="R43" i="5"/>
  <c r="R46" i="5"/>
  <c r="R12" i="5"/>
  <c r="R21" i="5"/>
  <c r="I69" i="5"/>
  <c r="K69" i="5" s="1"/>
  <c r="L69" i="5" s="1"/>
  <c r="M69" i="5" s="1"/>
  <c r="J50" i="5"/>
  <c r="L50" i="5" s="1"/>
  <c r="M50" i="5" s="1"/>
  <c r="J59" i="5"/>
  <c r="J63" i="5"/>
  <c r="L63" i="5" s="1"/>
  <c r="M63" i="5" s="1"/>
  <c r="J73" i="5"/>
  <c r="L73" i="5" s="1"/>
  <c r="M73" i="5" s="1"/>
  <c r="Q74" i="5"/>
  <c r="J75" i="5"/>
  <c r="L75" i="5" s="1"/>
  <c r="M75" i="5" s="1"/>
  <c r="J77" i="5"/>
  <c r="L77" i="5" s="1"/>
  <c r="M77" i="5" s="1"/>
  <c r="Q78" i="5"/>
  <c r="J79" i="5"/>
  <c r="L79" i="5" s="1"/>
  <c r="M79" i="5" s="1"/>
  <c r="J81" i="5"/>
  <c r="L81" i="5" s="1"/>
  <c r="M81" i="5" s="1"/>
  <c r="Q82" i="5"/>
  <c r="J83" i="5"/>
  <c r="L83" i="5" s="1"/>
  <c r="M83" i="5" s="1"/>
  <c r="Q84" i="5"/>
  <c r="J85" i="5"/>
  <c r="L85" i="5" s="1"/>
  <c r="M85" i="5" s="1"/>
  <c r="J87" i="5"/>
  <c r="L87" i="5" s="1"/>
  <c r="M87" i="5" s="1"/>
  <c r="Q88" i="5"/>
  <c r="J89" i="5"/>
  <c r="L89" i="5" s="1"/>
  <c r="M89" i="5" s="1"/>
  <c r="J90" i="5"/>
  <c r="L90" i="5" s="1"/>
  <c r="M90" i="5" s="1"/>
  <c r="Q91" i="5"/>
  <c r="Q111" i="5"/>
  <c r="J111" i="5"/>
  <c r="I111" i="5"/>
  <c r="K111" i="5" s="1"/>
  <c r="J125" i="5"/>
  <c r="I125" i="5"/>
  <c r="K125" i="5" s="1"/>
  <c r="J157" i="5"/>
  <c r="I157" i="5"/>
  <c r="K157" i="5" s="1"/>
  <c r="Q157" i="5"/>
  <c r="J166" i="5"/>
  <c r="I166" i="5"/>
  <c r="K166" i="5" s="1"/>
  <c r="R178" i="5"/>
  <c r="J8" i="5"/>
  <c r="I12" i="5"/>
  <c r="K12" i="5" s="1"/>
  <c r="J19" i="5"/>
  <c r="L19" i="5" s="1"/>
  <c r="M19" i="5" s="1"/>
  <c r="Q36" i="5"/>
  <c r="J43" i="5"/>
  <c r="Q44" i="5"/>
  <c r="I6" i="5"/>
  <c r="K6" i="5" s="1"/>
  <c r="L6" i="5" s="1"/>
  <c r="M6" i="5" s="1"/>
  <c r="Q6" i="5"/>
  <c r="J12" i="5"/>
  <c r="I20" i="5"/>
  <c r="K20" i="5" s="1"/>
  <c r="L20" i="5" s="1"/>
  <c r="M20" i="5" s="1"/>
  <c r="J28" i="5"/>
  <c r="L28" i="5" s="1"/>
  <c r="M28" i="5" s="1"/>
  <c r="I29" i="5"/>
  <c r="K29" i="5" s="1"/>
  <c r="L29" i="5" s="1"/>
  <c r="M29" i="5" s="1"/>
  <c r="I36" i="5"/>
  <c r="K36" i="5" s="1"/>
  <c r="L36" i="5" s="1"/>
  <c r="M36" i="5" s="1"/>
  <c r="I44" i="5"/>
  <c r="K44" i="5" s="1"/>
  <c r="L44" i="5" s="1"/>
  <c r="M44" i="5" s="1"/>
  <c r="Q45" i="5"/>
  <c r="R64" i="5"/>
  <c r="R68" i="5"/>
  <c r="Q125" i="5"/>
  <c r="R150" i="5"/>
  <c r="Q26" i="5"/>
  <c r="I26" i="5"/>
  <c r="K26" i="5" s="1"/>
  <c r="L26" i="5" s="1"/>
  <c r="M26" i="5" s="1"/>
  <c r="Q27" i="5"/>
  <c r="Q28" i="5"/>
  <c r="Q35" i="5"/>
  <c r="I35" i="5"/>
  <c r="K35" i="5" s="1"/>
  <c r="I43" i="5"/>
  <c r="K43" i="5" s="1"/>
  <c r="I59" i="5"/>
  <c r="K59" i="5" s="1"/>
  <c r="Q20" i="5"/>
  <c r="I27" i="5"/>
  <c r="K27" i="5" s="1"/>
  <c r="L27" i="5" s="1"/>
  <c r="M27" i="5" s="1"/>
  <c r="Q29" i="5"/>
  <c r="J35" i="5"/>
  <c r="J109" i="5"/>
  <c r="I109" i="5"/>
  <c r="K109" i="5" s="1"/>
  <c r="Q109" i="5"/>
  <c r="J154" i="5"/>
  <c r="I154" i="5"/>
  <c r="K154" i="5" s="1"/>
  <c r="Q154" i="5"/>
  <c r="R166" i="5"/>
  <c r="Q19" i="5"/>
  <c r="Q39" i="5"/>
  <c r="Q48" i="5"/>
  <c r="I48" i="5"/>
  <c r="K48" i="5" s="1"/>
  <c r="Q69" i="5"/>
  <c r="I129" i="5"/>
  <c r="K129" i="5" s="1"/>
  <c r="J129" i="5"/>
  <c r="Q50" i="5"/>
  <c r="Q65" i="5"/>
  <c r="I65" i="5"/>
  <c r="K65" i="5" s="1"/>
  <c r="J65" i="5"/>
  <c r="I8" i="5"/>
  <c r="K8" i="5" s="1"/>
  <c r="Q11" i="5"/>
  <c r="I11" i="5"/>
  <c r="K11" i="5" s="1"/>
  <c r="L11" i="5" s="1"/>
  <c r="M11" i="5" s="1"/>
  <c r="I14" i="5"/>
  <c r="K14" i="5" s="1"/>
  <c r="L14" i="5" s="1"/>
  <c r="M14" i="5" s="1"/>
  <c r="I15" i="5"/>
  <c r="K15" i="5" s="1"/>
  <c r="L15" i="5" s="1"/>
  <c r="M15" i="5" s="1"/>
  <c r="Q16" i="5"/>
  <c r="I23" i="5"/>
  <c r="K23" i="5" s="1"/>
  <c r="L23" i="5" s="1"/>
  <c r="M23" i="5" s="1"/>
  <c r="Q24" i="5"/>
  <c r="R31" i="5"/>
  <c r="Q32" i="5"/>
  <c r="I39" i="5"/>
  <c r="K39" i="5" s="1"/>
  <c r="L39" i="5" s="1"/>
  <c r="M39" i="5" s="1"/>
  <c r="Q40" i="5"/>
  <c r="J48" i="5"/>
  <c r="Q63" i="5"/>
  <c r="Q73" i="5"/>
  <c r="Q75" i="5"/>
  <c r="Q77" i="5"/>
  <c r="Q79" i="5"/>
  <c r="Q81" i="5"/>
  <c r="Q83" i="5"/>
  <c r="Q85" i="5"/>
  <c r="Q87" i="5"/>
  <c r="Q89" i="5"/>
  <c r="Q90" i="5"/>
  <c r="I93" i="5"/>
  <c r="K93" i="5" s="1"/>
  <c r="Q93" i="5"/>
  <c r="I95" i="5"/>
  <c r="K95" i="5" s="1"/>
  <c r="J95" i="5"/>
  <c r="Q95" i="5"/>
  <c r="Q98" i="5"/>
  <c r="I98" i="5"/>
  <c r="K98" i="5" s="1"/>
  <c r="J98" i="5"/>
  <c r="J100" i="5"/>
  <c r="I100" i="5"/>
  <c r="K100" i="5" s="1"/>
  <c r="Q101" i="5"/>
  <c r="I101" i="5"/>
  <c r="K101" i="5" s="1"/>
  <c r="J101" i="5"/>
  <c r="Q106" i="5"/>
  <c r="I106" i="5"/>
  <c r="K106" i="5" s="1"/>
  <c r="R128" i="5"/>
  <c r="R129" i="5"/>
  <c r="Q132" i="5"/>
  <c r="J132" i="5"/>
  <c r="I132" i="5"/>
  <c r="K132" i="5" s="1"/>
  <c r="Q112" i="5"/>
  <c r="I112" i="5"/>
  <c r="K112" i="5" s="1"/>
  <c r="J112" i="5"/>
  <c r="Q14" i="5"/>
  <c r="Q15" i="5"/>
  <c r="Q23" i="5"/>
  <c r="I7" i="5"/>
  <c r="K7" i="5" s="1"/>
  <c r="L7" i="5" s="1"/>
  <c r="M7" i="5" s="1"/>
  <c r="Q7" i="5"/>
  <c r="I10" i="5"/>
  <c r="K10" i="5" s="1"/>
  <c r="Q17" i="5"/>
  <c r="I17" i="5"/>
  <c r="K17" i="5" s="1"/>
  <c r="L17" i="5" s="1"/>
  <c r="M17" i="5" s="1"/>
  <c r="Q33" i="5"/>
  <c r="Q41" i="5"/>
  <c r="I41" i="5"/>
  <c r="K41" i="5" s="1"/>
  <c r="L41" i="5" s="1"/>
  <c r="M41" i="5" s="1"/>
  <c r="Q57" i="5"/>
  <c r="I57" i="5"/>
  <c r="K57" i="5" s="1"/>
  <c r="L57" i="5" s="1"/>
  <c r="M57" i="5" s="1"/>
  <c r="J62" i="5"/>
  <c r="I62" i="5"/>
  <c r="K62" i="5" s="1"/>
  <c r="J72" i="5"/>
  <c r="I72" i="5"/>
  <c r="K72" i="5" s="1"/>
  <c r="J93" i="5"/>
  <c r="J106" i="5"/>
  <c r="R136" i="5"/>
  <c r="R176" i="5"/>
  <c r="J220" i="5"/>
  <c r="Q220" i="5"/>
  <c r="I220" i="5"/>
  <c r="K220" i="5" s="1"/>
  <c r="I303" i="5"/>
  <c r="K303" i="5" s="1"/>
  <c r="J303" i="5"/>
  <c r="Q303" i="5"/>
  <c r="Q70" i="5"/>
  <c r="Q99" i="5"/>
  <c r="I99" i="5"/>
  <c r="K99" i="5" s="1"/>
  <c r="L99" i="5" s="1"/>
  <c r="M99" i="5" s="1"/>
  <c r="Q142" i="5"/>
  <c r="J160" i="5"/>
  <c r="I160" i="5"/>
  <c r="K160" i="5" s="1"/>
  <c r="Q160" i="5"/>
  <c r="Q290" i="5"/>
  <c r="I290" i="5"/>
  <c r="K290" i="5" s="1"/>
  <c r="J290" i="5"/>
  <c r="Q114" i="5"/>
  <c r="I114" i="5"/>
  <c r="K114" i="5" s="1"/>
  <c r="J139" i="5"/>
  <c r="Q139" i="5"/>
  <c r="I144" i="5"/>
  <c r="K144" i="5" s="1"/>
  <c r="L144" i="5" s="1"/>
  <c r="M144" i="5" s="1"/>
  <c r="J150" i="5"/>
  <c r="I150" i="5"/>
  <c r="K150" i="5" s="1"/>
  <c r="J163" i="5"/>
  <c r="I163" i="5"/>
  <c r="K163" i="5" s="1"/>
  <c r="Q163" i="5"/>
  <c r="R180" i="5"/>
  <c r="Q97" i="5"/>
  <c r="I97" i="5"/>
  <c r="K97" i="5" s="1"/>
  <c r="L97" i="5" s="1"/>
  <c r="M97" i="5" s="1"/>
  <c r="J114" i="5"/>
  <c r="I139" i="5"/>
  <c r="K139" i="5" s="1"/>
  <c r="J167" i="5"/>
  <c r="I167" i="5"/>
  <c r="K167" i="5" s="1"/>
  <c r="Q167" i="5"/>
  <c r="J170" i="5"/>
  <c r="I170" i="5"/>
  <c r="K170" i="5" s="1"/>
  <c r="Q170" i="5"/>
  <c r="Q108" i="5"/>
  <c r="I108" i="5"/>
  <c r="K108" i="5" s="1"/>
  <c r="L108" i="5" s="1"/>
  <c r="M108" i="5" s="1"/>
  <c r="J127" i="5"/>
  <c r="L127" i="5" s="1"/>
  <c r="M127" i="5" s="1"/>
  <c r="Q127" i="5"/>
  <c r="Q202" i="5"/>
  <c r="I202" i="5"/>
  <c r="K202" i="5" s="1"/>
  <c r="J202" i="5"/>
  <c r="Q103" i="5"/>
  <c r="I103" i="5"/>
  <c r="K103" i="5" s="1"/>
  <c r="L103" i="5" s="1"/>
  <c r="M103" i="5" s="1"/>
  <c r="Q174" i="5"/>
  <c r="R179" i="5"/>
  <c r="J245" i="5"/>
  <c r="Q245" i="5"/>
  <c r="I245" i="5"/>
  <c r="K245" i="5" s="1"/>
  <c r="J250" i="5"/>
  <c r="Q250" i="5"/>
  <c r="I250" i="5"/>
  <c r="K250" i="5" s="1"/>
  <c r="Q260" i="5"/>
  <c r="J260" i="5"/>
  <c r="I260" i="5"/>
  <c r="K260" i="5" s="1"/>
  <c r="Q258" i="5"/>
  <c r="I258" i="5"/>
  <c r="K258" i="5" s="1"/>
  <c r="J258" i="5"/>
  <c r="Q200" i="5"/>
  <c r="I200" i="5"/>
  <c r="K200" i="5" s="1"/>
  <c r="J200" i="5"/>
  <c r="R261" i="5"/>
  <c r="J353" i="5"/>
  <c r="I353" i="5"/>
  <c r="K353" i="5" s="1"/>
  <c r="Q353" i="5"/>
  <c r="Q117" i="5"/>
  <c r="I117" i="5"/>
  <c r="K117" i="5" s="1"/>
  <c r="R231" i="5"/>
  <c r="J267" i="5"/>
  <c r="I267" i="5"/>
  <c r="K267" i="5" s="1"/>
  <c r="Q267" i="5"/>
  <c r="Q110" i="5"/>
  <c r="I110" i="5"/>
  <c r="K110" i="5" s="1"/>
  <c r="L110" i="5" s="1"/>
  <c r="M110" i="5" s="1"/>
  <c r="J117" i="5"/>
  <c r="R155" i="5"/>
  <c r="I172" i="5"/>
  <c r="K172" i="5" s="1"/>
  <c r="L172" i="5" s="1"/>
  <c r="M172" i="5" s="1"/>
  <c r="I174" i="5"/>
  <c r="K174" i="5" s="1"/>
  <c r="L174" i="5" s="1"/>
  <c r="M174" i="5" s="1"/>
  <c r="J203" i="5"/>
  <c r="Q203" i="5"/>
  <c r="I203" i="5"/>
  <c r="K203" i="5" s="1"/>
  <c r="Q208" i="5"/>
  <c r="I208" i="5"/>
  <c r="K208" i="5" s="1"/>
  <c r="J208" i="5"/>
  <c r="R221" i="5"/>
  <c r="J225" i="5"/>
  <c r="Q225" i="5"/>
  <c r="I225" i="5"/>
  <c r="K225" i="5" s="1"/>
  <c r="J233" i="5"/>
  <c r="Q233" i="5"/>
  <c r="J236" i="5"/>
  <c r="I236" i="5"/>
  <c r="K236" i="5" s="1"/>
  <c r="J237" i="5"/>
  <c r="I237" i="5"/>
  <c r="K237" i="5" s="1"/>
  <c r="J278" i="5"/>
  <c r="I278" i="5"/>
  <c r="K278" i="5" s="1"/>
  <c r="Q278" i="5"/>
  <c r="Q205" i="5"/>
  <c r="Q206" i="5"/>
  <c r="I206" i="5"/>
  <c r="K206" i="5" s="1"/>
  <c r="J206" i="5"/>
  <c r="J219" i="5"/>
  <c r="L219" i="5" s="1"/>
  <c r="M219" i="5" s="1"/>
  <c r="R229" i="5"/>
  <c r="I233" i="5"/>
  <c r="K233" i="5" s="1"/>
  <c r="J238" i="5"/>
  <c r="L238" i="5" s="1"/>
  <c r="M238" i="5" s="1"/>
  <c r="Q238" i="5"/>
  <c r="J243" i="5"/>
  <c r="I243" i="5"/>
  <c r="K243" i="5" s="1"/>
  <c r="J244" i="5"/>
  <c r="L244" i="5" s="1"/>
  <c r="M244" i="5" s="1"/>
  <c r="Q244" i="5"/>
  <c r="Q249" i="5"/>
  <c r="J249" i="5"/>
  <c r="L249" i="5" s="1"/>
  <c r="M249" i="5" s="1"/>
  <c r="T284" i="5"/>
  <c r="Q318" i="5"/>
  <c r="I318" i="5"/>
  <c r="K318" i="5" s="1"/>
  <c r="J318" i="5"/>
  <c r="J331" i="5"/>
  <c r="Q331" i="5"/>
  <c r="I331" i="5"/>
  <c r="K331" i="5" s="1"/>
  <c r="J266" i="5"/>
  <c r="I266" i="5"/>
  <c r="K266" i="5" s="1"/>
  <c r="Q266" i="5"/>
  <c r="Q270" i="5"/>
  <c r="I270" i="5"/>
  <c r="K270" i="5" s="1"/>
  <c r="J270" i="5"/>
  <c r="Q304" i="5"/>
  <c r="I304" i="5"/>
  <c r="K304" i="5" s="1"/>
  <c r="I312" i="5"/>
  <c r="K312" i="5" s="1"/>
  <c r="Q312" i="5"/>
  <c r="J312" i="5"/>
  <c r="J226" i="5"/>
  <c r="Q226" i="5"/>
  <c r="I226" i="5"/>
  <c r="K226" i="5" s="1"/>
  <c r="J231" i="5"/>
  <c r="I231" i="5"/>
  <c r="K231" i="5" s="1"/>
  <c r="R237" i="5"/>
  <c r="Q256" i="5"/>
  <c r="I256" i="5"/>
  <c r="K256" i="5" s="1"/>
  <c r="J256" i="5"/>
  <c r="Q265" i="5"/>
  <c r="I265" i="5"/>
  <c r="K265" i="5" s="1"/>
  <c r="Q281" i="5"/>
  <c r="I281" i="5"/>
  <c r="K281" i="5" s="1"/>
  <c r="J281" i="5"/>
  <c r="Q285" i="5"/>
  <c r="J285" i="5"/>
  <c r="I289" i="5"/>
  <c r="K289" i="5" s="1"/>
  <c r="Q289" i="5"/>
  <c r="J289" i="5"/>
  <c r="J304" i="5"/>
  <c r="I205" i="5"/>
  <c r="K205" i="5" s="1"/>
  <c r="L205" i="5" s="1"/>
  <c r="M205" i="5" s="1"/>
  <c r="Q207" i="5"/>
  <c r="I207" i="5"/>
  <c r="K207" i="5" s="1"/>
  <c r="Q219" i="5"/>
  <c r="I221" i="5"/>
  <c r="K221" i="5" s="1"/>
  <c r="R236" i="5"/>
  <c r="Q243" i="5"/>
  <c r="Q264" i="5"/>
  <c r="I264" i="5"/>
  <c r="K264" i="5" s="1"/>
  <c r="J264" i="5"/>
  <c r="J265" i="5"/>
  <c r="J269" i="5"/>
  <c r="L269" i="5" s="1"/>
  <c r="M269" i="5" s="1"/>
  <c r="I285" i="5"/>
  <c r="K285" i="5" s="1"/>
  <c r="Q296" i="5"/>
  <c r="I296" i="5"/>
  <c r="K296" i="5" s="1"/>
  <c r="J296" i="5"/>
  <c r="J297" i="5"/>
  <c r="I297" i="5"/>
  <c r="K297" i="5" s="1"/>
  <c r="J311" i="5"/>
  <c r="I311" i="5"/>
  <c r="K311" i="5" s="1"/>
  <c r="Q311" i="5"/>
  <c r="J429" i="5"/>
  <c r="Q429" i="5"/>
  <c r="I429" i="5"/>
  <c r="K429" i="5" s="1"/>
  <c r="I119" i="5"/>
  <c r="K119" i="5" s="1"/>
  <c r="I122" i="5"/>
  <c r="K122" i="5" s="1"/>
  <c r="I124" i="5"/>
  <c r="K124" i="5" s="1"/>
  <c r="L124" i="5" s="1"/>
  <c r="M124" i="5" s="1"/>
  <c r="I126" i="5"/>
  <c r="K126" i="5" s="1"/>
  <c r="I128" i="5"/>
  <c r="K128" i="5" s="1"/>
  <c r="I130" i="5"/>
  <c r="K130" i="5" s="1"/>
  <c r="I131" i="5"/>
  <c r="K131" i="5" s="1"/>
  <c r="I133" i="5"/>
  <c r="K133" i="5" s="1"/>
  <c r="I135" i="5"/>
  <c r="K135" i="5" s="1"/>
  <c r="I137" i="5"/>
  <c r="K137" i="5" s="1"/>
  <c r="I138" i="5"/>
  <c r="K138" i="5" s="1"/>
  <c r="I140" i="5"/>
  <c r="K140" i="5" s="1"/>
  <c r="I141" i="5"/>
  <c r="K141" i="5" s="1"/>
  <c r="I143" i="5"/>
  <c r="K143" i="5" s="1"/>
  <c r="I145" i="5"/>
  <c r="K145" i="5" s="1"/>
  <c r="I149" i="5"/>
  <c r="K149" i="5" s="1"/>
  <c r="I151" i="5"/>
  <c r="K151" i="5" s="1"/>
  <c r="I152" i="5"/>
  <c r="K152" i="5" s="1"/>
  <c r="J201" i="5"/>
  <c r="L201" i="5" s="1"/>
  <c r="M201" i="5" s="1"/>
  <c r="J207" i="5"/>
  <c r="I209" i="5"/>
  <c r="K209" i="5" s="1"/>
  <c r="J221" i="5"/>
  <c r="J224" i="5"/>
  <c r="L224" i="5" s="1"/>
  <c r="M224" i="5" s="1"/>
  <c r="Q224" i="5"/>
  <c r="J232" i="5"/>
  <c r="L232" i="5" s="1"/>
  <c r="M232" i="5" s="1"/>
  <c r="Q232" i="5"/>
  <c r="Q268" i="5"/>
  <c r="I268" i="5"/>
  <c r="K268" i="5" s="1"/>
  <c r="J268" i="5"/>
  <c r="Q280" i="5"/>
  <c r="J280" i="5"/>
  <c r="I280" i="5"/>
  <c r="K280" i="5" s="1"/>
  <c r="Q297" i="5"/>
  <c r="J299" i="5"/>
  <c r="L299" i="5" s="1"/>
  <c r="M299" i="5" s="1"/>
  <c r="Q299" i="5"/>
  <c r="Q294" i="5"/>
  <c r="I294" i="5"/>
  <c r="K294" i="5" s="1"/>
  <c r="J294" i="5"/>
  <c r="R301" i="5"/>
  <c r="R314" i="5"/>
  <c r="J317" i="5"/>
  <c r="Q317" i="5"/>
  <c r="I317" i="5"/>
  <c r="K317" i="5" s="1"/>
  <c r="R405" i="5"/>
  <c r="Q210" i="5"/>
  <c r="I210" i="5"/>
  <c r="K210" i="5" s="1"/>
  <c r="L210" i="5" s="1"/>
  <c r="M210" i="5" s="1"/>
  <c r="Q215" i="5"/>
  <c r="I248" i="5"/>
  <c r="K248" i="5" s="1"/>
  <c r="Q259" i="5"/>
  <c r="I259" i="5"/>
  <c r="K259" i="5" s="1"/>
  <c r="L259" i="5" s="1"/>
  <c r="M259" i="5" s="1"/>
  <c r="I272" i="5"/>
  <c r="K272" i="5" s="1"/>
  <c r="R284" i="5"/>
  <c r="J321" i="5"/>
  <c r="Q321" i="5"/>
  <c r="I321" i="5"/>
  <c r="K321" i="5" s="1"/>
  <c r="Q213" i="5"/>
  <c r="J223" i="5"/>
  <c r="Q223" i="5"/>
  <c r="I223" i="5"/>
  <c r="K223" i="5" s="1"/>
  <c r="Q276" i="5"/>
  <c r="I276" i="5"/>
  <c r="K276" i="5" s="1"/>
  <c r="J329" i="5"/>
  <c r="Q329" i="5"/>
  <c r="I329" i="5"/>
  <c r="K329" i="5" s="1"/>
  <c r="Q204" i="5"/>
  <c r="I204" i="5"/>
  <c r="K204" i="5" s="1"/>
  <c r="L204" i="5" s="1"/>
  <c r="M204" i="5" s="1"/>
  <c r="I230" i="5"/>
  <c r="K230" i="5" s="1"/>
  <c r="L230" i="5" s="1"/>
  <c r="M230" i="5" s="1"/>
  <c r="I242" i="5"/>
  <c r="K242" i="5" s="1"/>
  <c r="Q271" i="5"/>
  <c r="I271" i="5"/>
  <c r="K271" i="5" s="1"/>
  <c r="L271" i="5" s="1"/>
  <c r="M271" i="5" s="1"/>
  <c r="J276" i="5"/>
  <c r="J301" i="5"/>
  <c r="I301" i="5"/>
  <c r="K301" i="5" s="1"/>
  <c r="Q308" i="5"/>
  <c r="I308" i="5"/>
  <c r="K308" i="5" s="1"/>
  <c r="L308" i="5" s="1"/>
  <c r="M308" i="5" s="1"/>
  <c r="Q427" i="5"/>
  <c r="I427" i="5"/>
  <c r="K427" i="5" s="1"/>
  <c r="J427" i="5"/>
  <c r="Q277" i="5"/>
  <c r="I277" i="5"/>
  <c r="K277" i="5" s="1"/>
  <c r="L277" i="5" s="1"/>
  <c r="M277" i="5" s="1"/>
  <c r="Q291" i="5"/>
  <c r="Q305" i="5"/>
  <c r="Q306" i="5"/>
  <c r="I306" i="5"/>
  <c r="K306" i="5" s="1"/>
  <c r="J306" i="5"/>
  <c r="J315" i="5"/>
  <c r="Q315" i="5"/>
  <c r="I315" i="5"/>
  <c r="K315" i="5" s="1"/>
  <c r="Q262" i="5"/>
  <c r="I262" i="5"/>
  <c r="K262" i="5" s="1"/>
  <c r="Q274" i="5"/>
  <c r="I274" i="5"/>
  <c r="K274" i="5" s="1"/>
  <c r="Q286" i="5"/>
  <c r="I286" i="5"/>
  <c r="K286" i="5" s="1"/>
  <c r="Q302" i="5"/>
  <c r="I302" i="5"/>
  <c r="K302" i="5" s="1"/>
  <c r="J313" i="5"/>
  <c r="Q313" i="5"/>
  <c r="I313" i="5"/>
  <c r="K313" i="5" s="1"/>
  <c r="J319" i="5"/>
  <c r="Q319" i="5"/>
  <c r="I319" i="5"/>
  <c r="K319" i="5" s="1"/>
  <c r="J323" i="5"/>
  <c r="Q323" i="5"/>
  <c r="R358" i="5"/>
  <c r="Q254" i="5"/>
  <c r="I254" i="5"/>
  <c r="K254" i="5" s="1"/>
  <c r="L254" i="5" s="1"/>
  <c r="M254" i="5" s="1"/>
  <c r="J262" i="5"/>
  <c r="J274" i="5"/>
  <c r="Q279" i="5"/>
  <c r="I279" i="5"/>
  <c r="K279" i="5" s="1"/>
  <c r="L279" i="5" s="1"/>
  <c r="M279" i="5" s="1"/>
  <c r="J286" i="5"/>
  <c r="J291" i="5"/>
  <c r="L291" i="5" s="1"/>
  <c r="M291" i="5" s="1"/>
  <c r="Q292" i="5"/>
  <c r="I292" i="5"/>
  <c r="K292" i="5" s="1"/>
  <c r="L292" i="5" s="1"/>
  <c r="M292" i="5" s="1"/>
  <c r="J302" i="5"/>
  <c r="I323" i="5"/>
  <c r="K323" i="5" s="1"/>
  <c r="Q324" i="5"/>
  <c r="I324" i="5"/>
  <c r="K324" i="5" s="1"/>
  <c r="L324" i="5" s="1"/>
  <c r="M324" i="5" s="1"/>
  <c r="J325" i="5"/>
  <c r="Q325" i="5"/>
  <c r="I325" i="5"/>
  <c r="K325" i="5" s="1"/>
  <c r="I326" i="5"/>
  <c r="K326" i="5" s="1"/>
  <c r="L326" i="5" s="1"/>
  <c r="M326" i="5" s="1"/>
  <c r="Q326" i="5"/>
  <c r="R391" i="5"/>
  <c r="Q298" i="5"/>
  <c r="I298" i="5"/>
  <c r="K298" i="5" s="1"/>
  <c r="L298" i="5" s="1"/>
  <c r="M298" i="5" s="1"/>
  <c r="Q310" i="5"/>
  <c r="I310" i="5"/>
  <c r="K310" i="5" s="1"/>
  <c r="L310" i="5" s="1"/>
  <c r="M310" i="5" s="1"/>
  <c r="J344" i="5"/>
  <c r="I344" i="5"/>
  <c r="K344" i="5" s="1"/>
  <c r="Q352" i="5"/>
  <c r="J358" i="5"/>
  <c r="I358" i="5"/>
  <c r="K358" i="5" s="1"/>
  <c r="R367" i="5"/>
  <c r="Q288" i="5"/>
  <c r="I288" i="5"/>
  <c r="K288" i="5" s="1"/>
  <c r="L288" i="5" s="1"/>
  <c r="M288" i="5" s="1"/>
  <c r="Q300" i="5"/>
  <c r="I300" i="5"/>
  <c r="K300" i="5" s="1"/>
  <c r="L300" i="5" s="1"/>
  <c r="M300" i="5" s="1"/>
  <c r="J322" i="5"/>
  <c r="Q322" i="5"/>
  <c r="I322" i="5"/>
  <c r="K322" i="5" s="1"/>
  <c r="J328" i="5"/>
  <c r="Q328" i="5"/>
  <c r="I328" i="5"/>
  <c r="K328" i="5" s="1"/>
  <c r="R344" i="5"/>
  <c r="I354" i="5"/>
  <c r="K354" i="5" s="1"/>
  <c r="I356" i="5"/>
  <c r="K356" i="5" s="1"/>
  <c r="L356" i="5" s="1"/>
  <c r="M356" i="5" s="1"/>
  <c r="Q356" i="5"/>
  <c r="R372" i="5"/>
  <c r="I332" i="5"/>
  <c r="K332" i="5" s="1"/>
  <c r="L332" i="5" s="1"/>
  <c r="M332" i="5" s="1"/>
  <c r="Q332" i="5"/>
  <c r="I334" i="5"/>
  <c r="K334" i="5" s="1"/>
  <c r="L334" i="5" s="1"/>
  <c r="M334" i="5" s="1"/>
  <c r="Q334" i="5"/>
  <c r="I335" i="5"/>
  <c r="K335" i="5" s="1"/>
  <c r="L335" i="5" s="1"/>
  <c r="M335" i="5" s="1"/>
  <c r="Q335" i="5"/>
  <c r="I337" i="5"/>
  <c r="K337" i="5" s="1"/>
  <c r="L337" i="5" s="1"/>
  <c r="M337" i="5" s="1"/>
  <c r="Q337" i="5"/>
  <c r="I339" i="5"/>
  <c r="K339" i="5" s="1"/>
  <c r="L339" i="5" s="1"/>
  <c r="M339" i="5" s="1"/>
  <c r="Q339" i="5"/>
  <c r="I342" i="5"/>
  <c r="K342" i="5" s="1"/>
  <c r="L342" i="5" s="1"/>
  <c r="M342" i="5" s="1"/>
  <c r="Q342" i="5"/>
  <c r="Q345" i="5"/>
  <c r="R378" i="5"/>
  <c r="J433" i="5"/>
  <c r="L433" i="5" s="1"/>
  <c r="M433" i="5" s="1"/>
  <c r="R443" i="5"/>
  <c r="Q408" i="5"/>
  <c r="I408" i="5"/>
  <c r="K408" i="5" s="1"/>
  <c r="J408" i="5"/>
  <c r="J438" i="5"/>
  <c r="I438" i="5"/>
  <c r="K438" i="5" s="1"/>
  <c r="Q438" i="5"/>
  <c r="Q347" i="5"/>
  <c r="J364" i="5"/>
  <c r="I364" i="5"/>
  <c r="K364" i="5" s="1"/>
  <c r="Q364" i="5"/>
  <c r="Q410" i="5"/>
  <c r="I410" i="5"/>
  <c r="K410" i="5" s="1"/>
  <c r="J410" i="5"/>
  <c r="Q466" i="5"/>
  <c r="J466" i="5"/>
  <c r="I466" i="5"/>
  <c r="K466" i="5" s="1"/>
  <c r="R439" i="5"/>
  <c r="R475" i="5"/>
  <c r="R383" i="5"/>
  <c r="R389" i="5"/>
  <c r="R396" i="5"/>
  <c r="Q411" i="5"/>
  <c r="I411" i="5"/>
  <c r="K411" i="5" s="1"/>
  <c r="L411" i="5" s="1"/>
  <c r="M411" i="5" s="1"/>
  <c r="Q412" i="5"/>
  <c r="I412" i="5"/>
  <c r="K412" i="5" s="1"/>
  <c r="L412" i="5" s="1"/>
  <c r="M412" i="5" s="1"/>
  <c r="R419" i="5"/>
  <c r="R473" i="5"/>
  <c r="R377" i="5"/>
  <c r="R390" i="5"/>
  <c r="R417" i="5"/>
  <c r="Q422" i="5"/>
  <c r="I422" i="5"/>
  <c r="K422" i="5" s="1"/>
  <c r="J422" i="5"/>
  <c r="I485" i="5"/>
  <c r="K485" i="5" s="1"/>
  <c r="Q485" i="5"/>
  <c r="J485" i="5"/>
  <c r="J531" i="5"/>
  <c r="I531" i="5"/>
  <c r="K531" i="5" s="1"/>
  <c r="Q531" i="5"/>
  <c r="Q415" i="5"/>
  <c r="I415" i="5"/>
  <c r="K415" i="5" s="1"/>
  <c r="L415" i="5" s="1"/>
  <c r="M415" i="5" s="1"/>
  <c r="J439" i="5"/>
  <c r="I439" i="5"/>
  <c r="K439" i="5" s="1"/>
  <c r="J434" i="5"/>
  <c r="I434" i="5"/>
  <c r="K434" i="5" s="1"/>
  <c r="Q434" i="5"/>
  <c r="I496" i="5"/>
  <c r="K496" i="5" s="1"/>
  <c r="Q496" i="5"/>
  <c r="J496" i="5"/>
  <c r="R398" i="5"/>
  <c r="R404" i="5"/>
  <c r="I430" i="5"/>
  <c r="K430" i="5" s="1"/>
  <c r="L430" i="5" s="1"/>
  <c r="M430" i="5" s="1"/>
  <c r="Q430" i="5"/>
  <c r="Q453" i="5"/>
  <c r="J453" i="5"/>
  <c r="I453" i="5"/>
  <c r="K453" i="5" s="1"/>
  <c r="Q409" i="5"/>
  <c r="I409" i="5"/>
  <c r="K409" i="5" s="1"/>
  <c r="L409" i="5" s="1"/>
  <c r="M409" i="5" s="1"/>
  <c r="Q420" i="5"/>
  <c r="I420" i="5"/>
  <c r="K420" i="5" s="1"/>
  <c r="L420" i="5" s="1"/>
  <c r="M420" i="5" s="1"/>
  <c r="V487" i="5"/>
  <c r="T487" i="5"/>
  <c r="Q500" i="5"/>
  <c r="J500" i="5"/>
  <c r="L500" i="5" s="1"/>
  <c r="M500" i="5" s="1"/>
  <c r="J510" i="5"/>
  <c r="Q510" i="5"/>
  <c r="I510" i="5"/>
  <c r="K510" i="5" s="1"/>
  <c r="Q416" i="5"/>
  <c r="I416" i="5"/>
  <c r="K416" i="5" s="1"/>
  <c r="Q418" i="5"/>
  <c r="I418" i="5"/>
  <c r="K418" i="5" s="1"/>
  <c r="Q460" i="5"/>
  <c r="J460" i="5"/>
  <c r="I460" i="5"/>
  <c r="K460" i="5" s="1"/>
  <c r="Q471" i="5"/>
  <c r="J471" i="5"/>
  <c r="I471" i="5"/>
  <c r="K471" i="5" s="1"/>
  <c r="Q512" i="5"/>
  <c r="J512" i="5"/>
  <c r="I512" i="5"/>
  <c r="K512" i="5" s="1"/>
  <c r="R514" i="5"/>
  <c r="Q414" i="5"/>
  <c r="I414" i="5"/>
  <c r="K414" i="5" s="1"/>
  <c r="L414" i="5" s="1"/>
  <c r="M414" i="5" s="1"/>
  <c r="J416" i="5"/>
  <c r="J418" i="5"/>
  <c r="Q424" i="5"/>
  <c r="I424" i="5"/>
  <c r="K424" i="5" s="1"/>
  <c r="L424" i="5" s="1"/>
  <c r="M424" i="5" s="1"/>
  <c r="Q413" i="5"/>
  <c r="I413" i="5"/>
  <c r="K413" i="5" s="1"/>
  <c r="L413" i="5" s="1"/>
  <c r="M413" i="5" s="1"/>
  <c r="Q426" i="5"/>
  <c r="I426" i="5"/>
  <c r="K426" i="5" s="1"/>
  <c r="L426" i="5" s="1"/>
  <c r="M426" i="5" s="1"/>
  <c r="Q456" i="5"/>
  <c r="J456" i="5"/>
  <c r="I456" i="5"/>
  <c r="K456" i="5" s="1"/>
  <c r="Q468" i="5"/>
  <c r="J468" i="5"/>
  <c r="I468" i="5"/>
  <c r="K468" i="5" s="1"/>
  <c r="I475" i="5"/>
  <c r="K475" i="5" s="1"/>
  <c r="J475" i="5"/>
  <c r="Q451" i="5"/>
  <c r="Q455" i="5"/>
  <c r="Q458" i="5"/>
  <c r="Q462" i="5"/>
  <c r="Q464" i="5"/>
  <c r="Q470" i="5"/>
  <c r="J473" i="5"/>
  <c r="I473" i="5"/>
  <c r="K473" i="5" s="1"/>
  <c r="J478" i="5"/>
  <c r="L478" i="5" s="1"/>
  <c r="M478" i="5" s="1"/>
  <c r="J529" i="5"/>
  <c r="L529" i="5" s="1"/>
  <c r="M529" i="5" s="1"/>
  <c r="Q529" i="5"/>
  <c r="Q431" i="5"/>
  <c r="Q436" i="5"/>
  <c r="Q478" i="5"/>
  <c r="Q428" i="5"/>
  <c r="I431" i="5"/>
  <c r="K431" i="5" s="1"/>
  <c r="L431" i="5" s="1"/>
  <c r="M431" i="5" s="1"/>
  <c r="I436" i="5"/>
  <c r="K436" i="5" s="1"/>
  <c r="L436" i="5" s="1"/>
  <c r="M436" i="5" s="1"/>
  <c r="Q440" i="5"/>
  <c r="I451" i="5"/>
  <c r="K451" i="5" s="1"/>
  <c r="L451" i="5" s="1"/>
  <c r="M451" i="5" s="1"/>
  <c r="I455" i="5"/>
  <c r="K455" i="5" s="1"/>
  <c r="L455" i="5" s="1"/>
  <c r="M455" i="5" s="1"/>
  <c r="I458" i="5"/>
  <c r="K458" i="5" s="1"/>
  <c r="L458" i="5" s="1"/>
  <c r="M458" i="5" s="1"/>
  <c r="R461" i="5"/>
  <c r="I462" i="5"/>
  <c r="K462" i="5" s="1"/>
  <c r="L462" i="5" s="1"/>
  <c r="M462" i="5" s="1"/>
  <c r="I464" i="5"/>
  <c r="K464" i="5" s="1"/>
  <c r="L464" i="5" s="1"/>
  <c r="M464" i="5" s="1"/>
  <c r="R467" i="5"/>
  <c r="I470" i="5"/>
  <c r="K470" i="5" s="1"/>
  <c r="L470" i="5" s="1"/>
  <c r="M470" i="5" s="1"/>
  <c r="V477" i="5"/>
  <c r="T477" i="5"/>
  <c r="Q481" i="5"/>
  <c r="J488" i="5"/>
  <c r="R494" i="5"/>
  <c r="I417" i="5"/>
  <c r="K417" i="5" s="1"/>
  <c r="I419" i="5"/>
  <c r="K419" i="5" s="1"/>
  <c r="Q432" i="5"/>
  <c r="V480" i="5"/>
  <c r="T480" i="5"/>
  <c r="J492" i="5"/>
  <c r="L492" i="5" s="1"/>
  <c r="M492" i="5" s="1"/>
  <c r="V527" i="5"/>
  <c r="Q472" i="5"/>
  <c r="R477" i="5"/>
  <c r="R480" i="5"/>
  <c r="R487" i="5"/>
  <c r="R499" i="5"/>
  <c r="Q509" i="5"/>
  <c r="J530" i="5"/>
  <c r="L530" i="5" s="1"/>
  <c r="M530" i="5" s="1"/>
  <c r="Q530" i="5"/>
  <c r="T499" i="5"/>
  <c r="I513" i="5"/>
  <c r="K513" i="5" s="1"/>
  <c r="L513" i="5" s="1"/>
  <c r="M513" i="5" s="1"/>
  <c r="J514" i="5"/>
  <c r="I514" i="5"/>
  <c r="K514" i="5" s="1"/>
  <c r="I517" i="5"/>
  <c r="K517" i="5" s="1"/>
  <c r="L517" i="5" s="1"/>
  <c r="M517" i="5" s="1"/>
  <c r="J523" i="5"/>
  <c r="I523" i="5"/>
  <c r="K523" i="5" s="1"/>
  <c r="J533" i="5"/>
  <c r="I533" i="5"/>
  <c r="K533" i="5" s="1"/>
  <c r="Q533" i="5"/>
  <c r="R527" i="5"/>
  <c r="J536" i="5"/>
  <c r="Q536" i="5"/>
  <c r="I536" i="5"/>
  <c r="K536" i="5" s="1"/>
  <c r="Q519" i="5"/>
  <c r="J525" i="5"/>
  <c r="I525" i="5"/>
  <c r="K525" i="5" s="1"/>
  <c r="Q525" i="5"/>
  <c r="J527" i="5"/>
  <c r="I527" i="5"/>
  <c r="K527" i="5" s="1"/>
  <c r="Q528" i="5"/>
  <c r="J542" i="5"/>
  <c r="I542" i="5"/>
  <c r="K542" i="5" s="1"/>
  <c r="R546" i="5"/>
  <c r="Q511" i="5"/>
  <c r="I519" i="5"/>
  <c r="K519" i="5" s="1"/>
  <c r="L519" i="5" s="1"/>
  <c r="M519" i="5" s="1"/>
  <c r="I521" i="5"/>
  <c r="K521" i="5" s="1"/>
  <c r="L521" i="5" s="1"/>
  <c r="M521" i="5" s="1"/>
  <c r="I522" i="5"/>
  <c r="K522" i="5" s="1"/>
  <c r="L522" i="5" s="1"/>
  <c r="M522" i="5" s="1"/>
  <c r="Q535" i="5"/>
  <c r="R539" i="5"/>
  <c r="J544" i="5"/>
  <c r="Q544" i="5"/>
  <c r="Q560" i="5"/>
  <c r="I560" i="5"/>
  <c r="K560" i="5" s="1"/>
  <c r="J576" i="5"/>
  <c r="I576" i="5"/>
  <c r="K576" i="5" s="1"/>
  <c r="Q576" i="5"/>
  <c r="I511" i="5"/>
  <c r="K511" i="5" s="1"/>
  <c r="L511" i="5" s="1"/>
  <c r="M511" i="5" s="1"/>
  <c r="Q515" i="5"/>
  <c r="I520" i="5"/>
  <c r="K520" i="5" s="1"/>
  <c r="I534" i="5"/>
  <c r="K534" i="5" s="1"/>
  <c r="I541" i="5"/>
  <c r="K541" i="5" s="1"/>
  <c r="L541" i="5" s="1"/>
  <c r="M541" i="5" s="1"/>
  <c r="I544" i="5"/>
  <c r="K544" i="5" s="1"/>
  <c r="J560" i="5"/>
  <c r="Q516" i="5"/>
  <c r="I528" i="5"/>
  <c r="K528" i="5" s="1"/>
  <c r="L528" i="5" s="1"/>
  <c r="M528" i="5" s="1"/>
  <c r="J539" i="5"/>
  <c r="I539" i="5"/>
  <c r="K539" i="5" s="1"/>
  <c r="R542" i="5"/>
  <c r="R543" i="5"/>
  <c r="Q524" i="5"/>
  <c r="Q563" i="5"/>
  <c r="I563" i="5"/>
  <c r="K563" i="5" s="1"/>
  <c r="J563" i="5"/>
  <c r="J559" i="5"/>
  <c r="L559" i="5" s="1"/>
  <c r="M559" i="5" s="1"/>
  <c r="V574" i="5"/>
  <c r="T574" i="5"/>
  <c r="Q545" i="5"/>
  <c r="Q548" i="5"/>
  <c r="R571" i="5"/>
  <c r="Q566" i="5"/>
  <c r="I566" i="5"/>
  <c r="K566" i="5" s="1"/>
  <c r="L566" i="5" s="1"/>
  <c r="M566" i="5" s="1"/>
  <c r="Q573" i="5"/>
  <c r="I573" i="5"/>
  <c r="K573" i="5" s="1"/>
  <c r="L573" i="5" s="1"/>
  <c r="M573" i="5" s="1"/>
  <c r="J577" i="5"/>
  <c r="Q577" i="5"/>
  <c r="I577" i="5"/>
  <c r="K577" i="5" s="1"/>
  <c r="Q564" i="5"/>
  <c r="I564" i="5"/>
  <c r="K564" i="5" s="1"/>
  <c r="Q569" i="5"/>
  <c r="I569" i="5"/>
  <c r="K569" i="5" s="1"/>
  <c r="J569" i="5"/>
  <c r="J582" i="5"/>
  <c r="Q582" i="5"/>
  <c r="I582" i="5"/>
  <c r="K582" i="5" s="1"/>
  <c r="J564" i="5"/>
  <c r="Q565" i="5"/>
  <c r="I565" i="5"/>
  <c r="K565" i="5" s="1"/>
  <c r="L565" i="5" s="1"/>
  <c r="M565" i="5" s="1"/>
  <c r="Q570" i="5"/>
  <c r="I570" i="5"/>
  <c r="K570" i="5" s="1"/>
  <c r="L570" i="5" s="1"/>
  <c r="M570" i="5" s="1"/>
  <c r="R572" i="5"/>
  <c r="J585" i="5"/>
  <c r="Q585" i="5"/>
  <c r="I585" i="5"/>
  <c r="K585" i="5" s="1"/>
  <c r="J579" i="5"/>
  <c r="Q579" i="5"/>
  <c r="I579" i="5"/>
  <c r="K579" i="5" s="1"/>
  <c r="J584" i="5"/>
  <c r="Q584" i="5"/>
  <c r="I584" i="5"/>
  <c r="K584" i="5" s="1"/>
  <c r="Q562" i="5"/>
  <c r="I562" i="5"/>
  <c r="K562" i="5" s="1"/>
  <c r="Q568" i="5"/>
  <c r="I568" i="5"/>
  <c r="K568" i="5" s="1"/>
  <c r="I578" i="5"/>
  <c r="K578" i="5" s="1"/>
  <c r="L578" i="5" s="1"/>
  <c r="M578" i="5" s="1"/>
  <c r="Q583" i="5"/>
  <c r="J586" i="5"/>
  <c r="Q586" i="5"/>
  <c r="I586" i="5"/>
  <c r="K586" i="5" s="1"/>
  <c r="I555" i="5"/>
  <c r="K555" i="5" s="1"/>
  <c r="I556" i="5"/>
  <c r="K556" i="5" s="1"/>
  <c r="I558" i="5"/>
  <c r="K558" i="5" s="1"/>
  <c r="J562" i="5"/>
  <c r="Q567" i="5"/>
  <c r="I567" i="5"/>
  <c r="K567" i="5" s="1"/>
  <c r="L567" i="5" s="1"/>
  <c r="M567" i="5" s="1"/>
  <c r="J568" i="5"/>
  <c r="J588" i="5"/>
  <c r="Q588" i="5"/>
  <c r="I588" i="5"/>
  <c r="K588" i="5" s="1"/>
  <c r="J575" i="5"/>
  <c r="Q575" i="5"/>
  <c r="I575" i="5"/>
  <c r="K575" i="5" s="1"/>
  <c r="Q587" i="5"/>
  <c r="I589" i="5"/>
  <c r="K589" i="5" s="1"/>
  <c r="L589" i="5" s="1"/>
  <c r="M589" i="5" s="1"/>
  <c r="Q589" i="5"/>
  <c r="I571" i="5"/>
  <c r="K571" i="5" s="1"/>
  <c r="I572" i="5"/>
  <c r="K572" i="5" s="1"/>
  <c r="I574" i="5"/>
  <c r="K574" i="5" s="1"/>
  <c r="L192" i="5" l="1"/>
  <c r="M192" i="5" s="1"/>
  <c r="T186" i="5"/>
  <c r="S409" i="5"/>
  <c r="U409" i="5" s="1"/>
  <c r="S408" i="5"/>
  <c r="U408" i="5" s="1"/>
  <c r="S277" i="5"/>
  <c r="U277" i="5" s="1"/>
  <c r="S81" i="5"/>
  <c r="U81" i="5" s="1"/>
  <c r="S570" i="5"/>
  <c r="U570" i="5" s="1"/>
  <c r="S280" i="5"/>
  <c r="U280" i="5" s="1"/>
  <c r="S226" i="5"/>
  <c r="U226" i="5" s="1"/>
  <c r="S23" i="5"/>
  <c r="U23" i="5" s="1"/>
  <c r="S69" i="5"/>
  <c r="U69" i="5" s="1"/>
  <c r="S330" i="5"/>
  <c r="U330" i="5" s="1"/>
  <c r="S255" i="5"/>
  <c r="U255" i="5" s="1"/>
  <c r="S22" i="5"/>
  <c r="U22" i="5" s="1"/>
  <c r="S302" i="5"/>
  <c r="U302" i="5" s="1"/>
  <c r="S429" i="5"/>
  <c r="U429" i="5" s="1"/>
  <c r="S481" i="5"/>
  <c r="U481" i="5" s="1"/>
  <c r="S413" i="5"/>
  <c r="U413" i="5" s="1"/>
  <c r="S412" i="5"/>
  <c r="U412" i="5" s="1"/>
  <c r="S324" i="5"/>
  <c r="U324" i="5" s="1"/>
  <c r="S265" i="5"/>
  <c r="U265" i="5" s="1"/>
  <c r="S290" i="5"/>
  <c r="U290" i="5" s="1"/>
  <c r="S11" i="5"/>
  <c r="U11" i="5" s="1"/>
  <c r="S482" i="5"/>
  <c r="U482" i="5" s="1"/>
  <c r="S579" i="5"/>
  <c r="U579" i="5" s="1"/>
  <c r="S569" i="5"/>
  <c r="U569" i="5" s="1"/>
  <c r="S509" i="5"/>
  <c r="U509" i="5" s="1"/>
  <c r="S431" i="5"/>
  <c r="U431" i="5" s="1"/>
  <c r="S462" i="5"/>
  <c r="U462" i="5" s="1"/>
  <c r="S468" i="5"/>
  <c r="U468" i="5" s="1"/>
  <c r="S500" i="5"/>
  <c r="U500" i="5" s="1"/>
  <c r="S531" i="5"/>
  <c r="U531" i="5" s="1"/>
  <c r="S422" i="5"/>
  <c r="U422" i="5" s="1"/>
  <c r="S347" i="5"/>
  <c r="U347" i="5" s="1"/>
  <c r="S356" i="5"/>
  <c r="U356" i="5" s="1"/>
  <c r="S322" i="5"/>
  <c r="U322" i="5" s="1"/>
  <c r="S319" i="5"/>
  <c r="U319" i="5" s="1"/>
  <c r="S286" i="5"/>
  <c r="U286" i="5" s="1"/>
  <c r="S271" i="5"/>
  <c r="U271" i="5" s="1"/>
  <c r="S210" i="5"/>
  <c r="U210" i="5" s="1"/>
  <c r="S311" i="5"/>
  <c r="U311" i="5" s="1"/>
  <c r="S270" i="5"/>
  <c r="U270" i="5" s="1"/>
  <c r="S206" i="5"/>
  <c r="U206" i="5" s="1"/>
  <c r="S200" i="5"/>
  <c r="U200" i="5" s="1"/>
  <c r="S250" i="5"/>
  <c r="U250" i="5" s="1"/>
  <c r="S103" i="5"/>
  <c r="U103" i="5" s="1"/>
  <c r="S170" i="5"/>
  <c r="U170" i="5" s="1"/>
  <c r="S160" i="5"/>
  <c r="U160" i="5" s="1"/>
  <c r="S41" i="5"/>
  <c r="U41" i="5" s="1"/>
  <c r="S15" i="5"/>
  <c r="U15" i="5" s="1"/>
  <c r="S77" i="5"/>
  <c r="U77" i="5" s="1"/>
  <c r="S109" i="5"/>
  <c r="U109" i="5" s="1"/>
  <c r="S125" i="5"/>
  <c r="U125" i="5" s="1"/>
  <c r="S88" i="5"/>
  <c r="U88" i="5" s="1"/>
  <c r="S78" i="5"/>
  <c r="U78" i="5" s="1"/>
  <c r="S447" i="5"/>
  <c r="U447" i="5" s="1"/>
  <c r="S505" i="5"/>
  <c r="U505" i="5" s="1"/>
  <c r="S397" i="5"/>
  <c r="U397" i="5" s="1"/>
  <c r="S102" i="5"/>
  <c r="U102" i="5" s="1"/>
  <c r="S195" i="5"/>
  <c r="U195" i="5" s="1"/>
  <c r="S168" i="5"/>
  <c r="U168" i="5" s="1"/>
  <c r="S130" i="5"/>
  <c r="U130" i="5" s="1"/>
  <c r="S222" i="5"/>
  <c r="U222" i="5" s="1"/>
  <c r="S309" i="5"/>
  <c r="U309" i="5" s="1"/>
  <c r="S400" i="5"/>
  <c r="U400" i="5" s="1"/>
  <c r="S368" i="5"/>
  <c r="U368" i="5" s="1"/>
  <c r="S214" i="5"/>
  <c r="U214" i="5" s="1"/>
  <c r="S423" i="5"/>
  <c r="U423" i="5" s="1"/>
  <c r="S371" i="5"/>
  <c r="U371" i="5" s="1"/>
  <c r="S25" i="5"/>
  <c r="U25" i="5" s="1"/>
  <c r="S60" i="5"/>
  <c r="U60" i="5" s="1"/>
  <c r="R251" i="5"/>
  <c r="S329" i="5"/>
  <c r="U329" i="5" s="1"/>
  <c r="S174" i="5"/>
  <c r="U174" i="5" s="1"/>
  <c r="S515" i="5"/>
  <c r="U515" i="5" s="1"/>
  <c r="S519" i="5"/>
  <c r="U519" i="5" s="1"/>
  <c r="S464" i="5"/>
  <c r="U464" i="5" s="1"/>
  <c r="S248" i="5"/>
  <c r="U248" i="5" s="1"/>
  <c r="S568" i="5"/>
  <c r="U568" i="5" s="1"/>
  <c r="S565" i="5"/>
  <c r="U565" i="5" s="1"/>
  <c r="S566" i="5"/>
  <c r="U566" i="5" s="1"/>
  <c r="S516" i="5"/>
  <c r="U516" i="5" s="1"/>
  <c r="S576" i="5"/>
  <c r="U576" i="5" s="1"/>
  <c r="S535" i="5"/>
  <c r="U535" i="5" s="1"/>
  <c r="S528" i="5"/>
  <c r="U528" i="5" s="1"/>
  <c r="S536" i="5"/>
  <c r="U536" i="5" s="1"/>
  <c r="S529" i="5"/>
  <c r="U529" i="5" s="1"/>
  <c r="S458" i="5"/>
  <c r="U458" i="5" s="1"/>
  <c r="S424" i="5"/>
  <c r="U424" i="5" s="1"/>
  <c r="S512" i="5"/>
  <c r="U512" i="5" s="1"/>
  <c r="S418" i="5"/>
  <c r="U418" i="5" s="1"/>
  <c r="S453" i="5"/>
  <c r="U453" i="5" s="1"/>
  <c r="S434" i="5"/>
  <c r="U434" i="5" s="1"/>
  <c r="S411" i="5"/>
  <c r="U411" i="5" s="1"/>
  <c r="S466" i="5"/>
  <c r="U466" i="5" s="1"/>
  <c r="S438" i="5"/>
  <c r="U438" i="5" s="1"/>
  <c r="S335" i="5"/>
  <c r="U335" i="5" s="1"/>
  <c r="S352" i="5"/>
  <c r="U352" i="5" s="1"/>
  <c r="S326" i="5"/>
  <c r="U326" i="5" s="1"/>
  <c r="S427" i="5"/>
  <c r="U427" i="5" s="1"/>
  <c r="S276" i="5"/>
  <c r="U276" i="5" s="1"/>
  <c r="S294" i="5"/>
  <c r="U294" i="5" s="1"/>
  <c r="S219" i="5"/>
  <c r="U219" i="5" s="1"/>
  <c r="S266" i="5"/>
  <c r="U266" i="5" s="1"/>
  <c r="S318" i="5"/>
  <c r="U318" i="5" s="1"/>
  <c r="S238" i="5"/>
  <c r="U238" i="5" s="1"/>
  <c r="S205" i="5"/>
  <c r="U205" i="5" s="1"/>
  <c r="S233" i="5"/>
  <c r="U233" i="5" s="1"/>
  <c r="S208" i="5"/>
  <c r="U208" i="5" s="1"/>
  <c r="S117" i="5"/>
  <c r="U117" i="5" s="1"/>
  <c r="S97" i="5"/>
  <c r="U97" i="5" s="1"/>
  <c r="S139" i="5"/>
  <c r="U139" i="5" s="1"/>
  <c r="S33" i="5"/>
  <c r="U33" i="5" s="1"/>
  <c r="S14" i="5"/>
  <c r="U14" i="5" s="1"/>
  <c r="S90" i="5"/>
  <c r="U90" i="5" s="1"/>
  <c r="S75" i="5"/>
  <c r="U75" i="5" s="1"/>
  <c r="S24" i="5"/>
  <c r="U24" i="5" s="1"/>
  <c r="S48" i="5"/>
  <c r="U48" i="5" s="1"/>
  <c r="S433" i="5"/>
  <c r="U433" i="5" s="1"/>
  <c r="S558" i="5"/>
  <c r="U558" i="5" s="1"/>
  <c r="S557" i="5"/>
  <c r="U557" i="5" s="1"/>
  <c r="S465" i="5"/>
  <c r="U465" i="5" s="1"/>
  <c r="S407" i="5"/>
  <c r="U407" i="5" s="1"/>
  <c r="S287" i="5"/>
  <c r="U287" i="5" s="1"/>
  <c r="S336" i="5"/>
  <c r="U336" i="5" s="1"/>
  <c r="S320" i="5"/>
  <c r="U320" i="5" s="1"/>
  <c r="S196" i="5"/>
  <c r="U196" i="5" s="1"/>
  <c r="S172" i="5"/>
  <c r="U172" i="5" s="1"/>
  <c r="S165" i="5"/>
  <c r="U165" i="5" s="1"/>
  <c r="S241" i="5"/>
  <c r="U241" i="5" s="1"/>
  <c r="S492" i="5"/>
  <c r="U492" i="5" s="1"/>
  <c r="S425" i="5"/>
  <c r="U425" i="5" s="1"/>
  <c r="S5" i="5"/>
  <c r="U5" i="5" s="1"/>
  <c r="S189" i="5"/>
  <c r="U189" i="5" s="1"/>
  <c r="L68" i="5"/>
  <c r="M68" i="5" s="1"/>
  <c r="S583" i="5"/>
  <c r="U583" i="5" s="1"/>
  <c r="S544" i="5"/>
  <c r="U544" i="5" s="1"/>
  <c r="S57" i="5"/>
  <c r="U57" i="5" s="1"/>
  <c r="S496" i="5"/>
  <c r="U496" i="5" s="1"/>
  <c r="S337" i="5"/>
  <c r="U337" i="5" s="1"/>
  <c r="S321" i="5"/>
  <c r="U321" i="5" s="1"/>
  <c r="S289" i="5"/>
  <c r="U289" i="5" s="1"/>
  <c r="S79" i="5"/>
  <c r="U79" i="5" s="1"/>
  <c r="S181" i="5"/>
  <c r="U181" i="5" s="1"/>
  <c r="S430" i="5"/>
  <c r="U430" i="5" s="1"/>
  <c r="S306" i="5"/>
  <c r="U306" i="5" s="1"/>
  <c r="S268" i="5"/>
  <c r="U268" i="5" s="1"/>
  <c r="S285" i="5"/>
  <c r="U285" i="5" s="1"/>
  <c r="S353" i="5"/>
  <c r="U353" i="5" s="1"/>
  <c r="S89" i="5"/>
  <c r="U89" i="5" s="1"/>
  <c r="S73" i="5"/>
  <c r="U73" i="5" s="1"/>
  <c r="S6" i="5"/>
  <c r="U6" i="5" s="1"/>
  <c r="S479" i="5"/>
  <c r="U479" i="5" s="1"/>
  <c r="S363" i="5"/>
  <c r="U363" i="5" s="1"/>
  <c r="S316" i="5"/>
  <c r="U316" i="5" s="1"/>
  <c r="S538" i="5"/>
  <c r="U538" i="5" s="1"/>
  <c r="S361" i="5"/>
  <c r="U361" i="5" s="1"/>
  <c r="S388" i="5"/>
  <c r="U388" i="5" s="1"/>
  <c r="R376" i="5"/>
  <c r="S530" i="5"/>
  <c r="U530" i="5" s="1"/>
  <c r="S470" i="5"/>
  <c r="U470" i="5" s="1"/>
  <c r="S215" i="5"/>
  <c r="U215" i="5" s="1"/>
  <c r="S260" i="5"/>
  <c r="U260" i="5" s="1"/>
  <c r="S101" i="5"/>
  <c r="U101" i="5" s="1"/>
  <c r="S279" i="5"/>
  <c r="U279" i="5" s="1"/>
  <c r="S93" i="5"/>
  <c r="U93" i="5" s="1"/>
  <c r="S144" i="5"/>
  <c r="U144" i="5" s="1"/>
  <c r="S133" i="5"/>
  <c r="U133" i="5" s="1"/>
  <c r="S454" i="5"/>
  <c r="U454" i="5" s="1"/>
  <c r="S588" i="5"/>
  <c r="U588" i="5" s="1"/>
  <c r="S563" i="5"/>
  <c r="U563" i="5" s="1"/>
  <c r="S432" i="5"/>
  <c r="U432" i="5" s="1"/>
  <c r="S440" i="5"/>
  <c r="U440" i="5" s="1"/>
  <c r="S455" i="5"/>
  <c r="U455" i="5" s="1"/>
  <c r="S345" i="5"/>
  <c r="U345" i="5" s="1"/>
  <c r="S274" i="5"/>
  <c r="U274" i="5" s="1"/>
  <c r="S299" i="5"/>
  <c r="U299" i="5" s="1"/>
  <c r="S256" i="5"/>
  <c r="U256" i="5" s="1"/>
  <c r="S312" i="5"/>
  <c r="U312" i="5" s="1"/>
  <c r="S278" i="5"/>
  <c r="U278" i="5" s="1"/>
  <c r="S39" i="5"/>
  <c r="U39" i="5" s="1"/>
  <c r="S35" i="5"/>
  <c r="U35" i="5" s="1"/>
  <c r="S589" i="5"/>
  <c r="U589" i="5" s="1"/>
  <c r="S562" i="5"/>
  <c r="U562" i="5" s="1"/>
  <c r="S585" i="5"/>
  <c r="U585" i="5" s="1"/>
  <c r="S548" i="5"/>
  <c r="U548" i="5" s="1"/>
  <c r="S524" i="5"/>
  <c r="U524" i="5" s="1"/>
  <c r="S451" i="5"/>
  <c r="U451" i="5" s="1"/>
  <c r="S456" i="5"/>
  <c r="U456" i="5" s="1"/>
  <c r="S416" i="5"/>
  <c r="U416" i="5" s="1"/>
  <c r="S342" i="5"/>
  <c r="U342" i="5" s="1"/>
  <c r="S334" i="5"/>
  <c r="U334" i="5" s="1"/>
  <c r="S300" i="5"/>
  <c r="U300" i="5" s="1"/>
  <c r="S292" i="5"/>
  <c r="U292" i="5" s="1"/>
  <c r="S254" i="5"/>
  <c r="U254" i="5" s="1"/>
  <c r="S313" i="5"/>
  <c r="U313" i="5" s="1"/>
  <c r="S305" i="5"/>
  <c r="U305" i="5" s="1"/>
  <c r="S308" i="5"/>
  <c r="U308" i="5" s="1"/>
  <c r="S223" i="5"/>
  <c r="U223" i="5" s="1"/>
  <c r="S317" i="5"/>
  <c r="U317" i="5" s="1"/>
  <c r="S232" i="5"/>
  <c r="U232" i="5" s="1"/>
  <c r="S207" i="5"/>
  <c r="U207" i="5" s="1"/>
  <c r="S203" i="5"/>
  <c r="U203" i="5" s="1"/>
  <c r="S110" i="5"/>
  <c r="U110" i="5" s="1"/>
  <c r="S258" i="5"/>
  <c r="U258" i="5" s="1"/>
  <c r="S245" i="5"/>
  <c r="U245" i="5" s="1"/>
  <c r="S202" i="5"/>
  <c r="U202" i="5" s="1"/>
  <c r="S167" i="5"/>
  <c r="U167" i="5" s="1"/>
  <c r="S163" i="5"/>
  <c r="U163" i="5" s="1"/>
  <c r="S142" i="5"/>
  <c r="U142" i="5" s="1"/>
  <c r="S220" i="5"/>
  <c r="U220" i="5" s="1"/>
  <c r="S17" i="5"/>
  <c r="U17" i="5" s="1"/>
  <c r="S106" i="5"/>
  <c r="U106" i="5" s="1"/>
  <c r="S98" i="5"/>
  <c r="U98" i="5" s="1"/>
  <c r="S87" i="5"/>
  <c r="U87" i="5" s="1"/>
  <c r="S63" i="5"/>
  <c r="U63" i="5" s="1"/>
  <c r="S16" i="5"/>
  <c r="U16" i="5" s="1"/>
  <c r="S65" i="5"/>
  <c r="U65" i="5" s="1"/>
  <c r="S19" i="5"/>
  <c r="U19" i="5" s="1"/>
  <c r="S28" i="5"/>
  <c r="U28" i="5" s="1"/>
  <c r="S45" i="5"/>
  <c r="U45" i="5" s="1"/>
  <c r="S84" i="5"/>
  <c r="U84" i="5" s="1"/>
  <c r="S74" i="5"/>
  <c r="U74" i="5" s="1"/>
  <c r="S555" i="5"/>
  <c r="U555" i="5" s="1"/>
  <c r="S333" i="5"/>
  <c r="U333" i="5" s="1"/>
  <c r="S175" i="5"/>
  <c r="U175" i="5" s="1"/>
  <c r="S171" i="5"/>
  <c r="U171" i="5" s="1"/>
  <c r="S395" i="5"/>
  <c r="U395" i="5" s="1"/>
  <c r="S373" i="5"/>
  <c r="U373" i="5" s="1"/>
  <c r="S380" i="5"/>
  <c r="U380" i="5" s="1"/>
  <c r="V380" i="5" s="1"/>
  <c r="S392" i="5"/>
  <c r="U392" i="5" s="1"/>
  <c r="V392" i="5" s="1"/>
  <c r="S459" i="5"/>
  <c r="U459" i="5" s="1"/>
  <c r="V459" i="5" s="1"/>
  <c r="S229" i="5"/>
  <c r="U229" i="5" s="1"/>
  <c r="V229" i="5" s="1"/>
  <c r="S564" i="5"/>
  <c r="U564" i="5" s="1"/>
  <c r="S586" i="5"/>
  <c r="U586" i="5" s="1"/>
  <c r="S582" i="5"/>
  <c r="U582" i="5" s="1"/>
  <c r="S577" i="5"/>
  <c r="U577" i="5" s="1"/>
  <c r="S545" i="5"/>
  <c r="U545" i="5" s="1"/>
  <c r="S525" i="5"/>
  <c r="U525" i="5" s="1"/>
  <c r="S533" i="5"/>
  <c r="U533" i="5" s="1"/>
  <c r="S471" i="5"/>
  <c r="U471" i="5" s="1"/>
  <c r="S420" i="5"/>
  <c r="U420" i="5" s="1"/>
  <c r="S485" i="5"/>
  <c r="U485" i="5" s="1"/>
  <c r="S410" i="5"/>
  <c r="U410" i="5" s="1"/>
  <c r="S325" i="5"/>
  <c r="U325" i="5" s="1"/>
  <c r="S262" i="5"/>
  <c r="U262" i="5" s="1"/>
  <c r="S291" i="5"/>
  <c r="U291" i="5" s="1"/>
  <c r="S204" i="5"/>
  <c r="U204" i="5" s="1"/>
  <c r="S259" i="5"/>
  <c r="U259" i="5" s="1"/>
  <c r="S297" i="5"/>
  <c r="U297" i="5" s="1"/>
  <c r="S249" i="5"/>
  <c r="U249" i="5" s="1"/>
  <c r="S225" i="5"/>
  <c r="U225" i="5" s="1"/>
  <c r="S267" i="5"/>
  <c r="U267" i="5" s="1"/>
  <c r="S127" i="5"/>
  <c r="U127" i="5" s="1"/>
  <c r="S114" i="5"/>
  <c r="U114" i="5" s="1"/>
  <c r="S112" i="5"/>
  <c r="U112" i="5" s="1"/>
  <c r="S95" i="5"/>
  <c r="U95" i="5" s="1"/>
  <c r="S85" i="5"/>
  <c r="U85" i="5" s="1"/>
  <c r="S50" i="5"/>
  <c r="U50" i="5" s="1"/>
  <c r="S29" i="5"/>
  <c r="U29" i="5" s="1"/>
  <c r="S27" i="5"/>
  <c r="U27" i="5" s="1"/>
  <c r="S44" i="5"/>
  <c r="U44" i="5" s="1"/>
  <c r="S111" i="5"/>
  <c r="U111" i="5" s="1"/>
  <c r="T68" i="5"/>
  <c r="S448" i="5"/>
  <c r="U448" i="5" s="1"/>
  <c r="S442" i="5"/>
  <c r="U442" i="5" s="1"/>
  <c r="S355" i="5"/>
  <c r="U355" i="5" s="1"/>
  <c r="S149" i="5"/>
  <c r="U149" i="5" s="1"/>
  <c r="S446" i="5"/>
  <c r="U446" i="5" s="1"/>
  <c r="S194" i="5"/>
  <c r="U194" i="5" s="1"/>
  <c r="S307" i="5"/>
  <c r="U307" i="5" s="1"/>
  <c r="V307" i="5" s="1"/>
  <c r="S138" i="5"/>
  <c r="U138" i="5" s="1"/>
  <c r="S478" i="5"/>
  <c r="U478" i="5" s="1"/>
  <c r="S70" i="5"/>
  <c r="U70" i="5" s="1"/>
  <c r="S575" i="5"/>
  <c r="U575" i="5" s="1"/>
  <c r="S573" i="5"/>
  <c r="U573" i="5" s="1"/>
  <c r="S436" i="5"/>
  <c r="U436" i="5" s="1"/>
  <c r="S460" i="5"/>
  <c r="U460" i="5" s="1"/>
  <c r="S415" i="5"/>
  <c r="U415" i="5" s="1"/>
  <c r="S298" i="5"/>
  <c r="U298" i="5" s="1"/>
  <c r="S296" i="5"/>
  <c r="U296" i="5" s="1"/>
  <c r="S108" i="5"/>
  <c r="U108" i="5" s="1"/>
  <c r="S303" i="5"/>
  <c r="U303" i="5" s="1"/>
  <c r="S132" i="5"/>
  <c r="U132" i="5" s="1"/>
  <c r="S32" i="5"/>
  <c r="U32" i="5" s="1"/>
  <c r="S587" i="5"/>
  <c r="U587" i="5" s="1"/>
  <c r="S584" i="5"/>
  <c r="U584" i="5" s="1"/>
  <c r="S560" i="5"/>
  <c r="U560" i="5" s="1"/>
  <c r="S511" i="5"/>
  <c r="U511" i="5" s="1"/>
  <c r="S472" i="5"/>
  <c r="U472" i="5" s="1"/>
  <c r="S428" i="5"/>
  <c r="U428" i="5" s="1"/>
  <c r="S426" i="5"/>
  <c r="U426" i="5" s="1"/>
  <c r="S414" i="5"/>
  <c r="U414" i="5" s="1"/>
  <c r="S510" i="5"/>
  <c r="U510" i="5" s="1"/>
  <c r="S364" i="5"/>
  <c r="U364" i="5" s="1"/>
  <c r="S339" i="5"/>
  <c r="U339" i="5" s="1"/>
  <c r="S332" i="5"/>
  <c r="U332" i="5" s="1"/>
  <c r="S328" i="5"/>
  <c r="U328" i="5" s="1"/>
  <c r="S288" i="5"/>
  <c r="U288" i="5" s="1"/>
  <c r="S310" i="5"/>
  <c r="U310" i="5" s="1"/>
  <c r="S323" i="5"/>
  <c r="U323" i="5" s="1"/>
  <c r="S213" i="5"/>
  <c r="U213" i="5" s="1"/>
  <c r="S224" i="5"/>
  <c r="U224" i="5" s="1"/>
  <c r="S264" i="5"/>
  <c r="U264" i="5" s="1"/>
  <c r="S281" i="5"/>
  <c r="U281" i="5" s="1"/>
  <c r="S304" i="5"/>
  <c r="U304" i="5" s="1"/>
  <c r="S331" i="5"/>
  <c r="U331" i="5" s="1"/>
  <c r="S244" i="5"/>
  <c r="U244" i="5" s="1"/>
  <c r="S99" i="5"/>
  <c r="U99" i="5" s="1"/>
  <c r="S7" i="5"/>
  <c r="U7" i="5" s="1"/>
  <c r="S83" i="5"/>
  <c r="U83" i="5" s="1"/>
  <c r="S40" i="5"/>
  <c r="U40" i="5" s="1"/>
  <c r="S154" i="5"/>
  <c r="U154" i="5" s="1"/>
  <c r="S157" i="5"/>
  <c r="U157" i="5" s="1"/>
  <c r="S91" i="5"/>
  <c r="U91" i="5" s="1"/>
  <c r="S82" i="5"/>
  <c r="U82" i="5" s="1"/>
  <c r="S503" i="5"/>
  <c r="U503" i="5" s="1"/>
  <c r="S507" i="5"/>
  <c r="U507" i="5" s="1"/>
  <c r="S394" i="5"/>
  <c r="U394" i="5" s="1"/>
  <c r="V394" i="5" s="1"/>
  <c r="S242" i="5"/>
  <c r="U242" i="5" s="1"/>
  <c r="V242" i="5" s="1"/>
  <c r="S341" i="5"/>
  <c r="U341" i="5" s="1"/>
  <c r="S140" i="5"/>
  <c r="U140" i="5" s="1"/>
  <c r="S147" i="5"/>
  <c r="U147" i="5" s="1"/>
  <c r="S182" i="5"/>
  <c r="U182" i="5" s="1"/>
  <c r="S105" i="5"/>
  <c r="U105" i="5" s="1"/>
  <c r="S365" i="5"/>
  <c r="U365" i="5" s="1"/>
  <c r="S518" i="5"/>
  <c r="U518" i="5" s="1"/>
  <c r="V518" i="5" s="1"/>
  <c r="S567" i="5"/>
  <c r="U567" i="5" s="1"/>
  <c r="S315" i="5"/>
  <c r="U315" i="5" s="1"/>
  <c r="S243" i="5"/>
  <c r="U243" i="5" s="1"/>
  <c r="S20" i="5"/>
  <c r="U20" i="5" s="1"/>
  <c r="S26" i="5"/>
  <c r="U26" i="5" s="1"/>
  <c r="S36" i="5"/>
  <c r="U36" i="5" s="1"/>
  <c r="S488" i="5"/>
  <c r="U488" i="5" s="1"/>
  <c r="S275" i="5"/>
  <c r="U275" i="5" s="1"/>
  <c r="S382" i="5"/>
  <c r="U382" i="5" s="1"/>
  <c r="V382" i="5" s="1"/>
  <c r="S282" i="5"/>
  <c r="U282" i="5" s="1"/>
  <c r="S246" i="5"/>
  <c r="U246" i="5" s="1"/>
  <c r="V246" i="5" s="1"/>
  <c r="S349" i="5"/>
  <c r="U349" i="5" s="1"/>
  <c r="T173" i="5"/>
  <c r="L502" i="5"/>
  <c r="M502" i="5" s="1"/>
  <c r="T64" i="5"/>
  <c r="U64" i="5"/>
  <c r="V64" i="5" s="1"/>
  <c r="T137" i="5"/>
  <c r="U137" i="5"/>
  <c r="V137" i="5" s="1"/>
  <c r="U571" i="5"/>
  <c r="V571" i="5" s="1"/>
  <c r="S376" i="5"/>
  <c r="U376" i="5" s="1"/>
  <c r="V376" i="5" s="1"/>
  <c r="S474" i="5"/>
  <c r="R537" i="5"/>
  <c r="S537" i="5"/>
  <c r="U537" i="5" s="1"/>
  <c r="S360" i="5"/>
  <c r="U360" i="5" s="1"/>
  <c r="S230" i="5"/>
  <c r="U230" i="5" s="1"/>
  <c r="R351" i="5"/>
  <c r="S351" i="5"/>
  <c r="U351" i="5" s="1"/>
  <c r="V351" i="5" s="1"/>
  <c r="S135" i="5"/>
  <c r="U135" i="5" s="1"/>
  <c r="R104" i="5"/>
  <c r="S104" i="5"/>
  <c r="R581" i="5"/>
  <c r="S581" i="5"/>
  <c r="U581" i="5" s="1"/>
  <c r="V581" i="5" s="1"/>
  <c r="R227" i="5"/>
  <c r="S227" i="5"/>
  <c r="U227" i="5" s="1"/>
  <c r="R327" i="5"/>
  <c r="S327" i="5"/>
  <c r="U327" i="5" s="1"/>
  <c r="V327" i="5" s="1"/>
  <c r="S61" i="5"/>
  <c r="T61" i="5" s="1"/>
  <c r="R151" i="5"/>
  <c r="S151" i="5"/>
  <c r="U151" i="5" s="1"/>
  <c r="V151" i="5" s="1"/>
  <c r="S379" i="5"/>
  <c r="U379" i="5" s="1"/>
  <c r="S559" i="5"/>
  <c r="T559" i="5" s="1"/>
  <c r="S540" i="5"/>
  <c r="U540" i="5" s="1"/>
  <c r="R489" i="5"/>
  <c r="S489" i="5"/>
  <c r="U489" i="5" s="1"/>
  <c r="S209" i="5"/>
  <c r="U209" i="5" s="1"/>
  <c r="V209" i="5" s="1"/>
  <c r="R362" i="5"/>
  <c r="S362" i="5"/>
  <c r="U362" i="5" s="1"/>
  <c r="S156" i="5"/>
  <c r="U156" i="5" s="1"/>
  <c r="V156" i="5" s="1"/>
  <c r="R107" i="5"/>
  <c r="S107" i="5"/>
  <c r="U107" i="5" s="1"/>
  <c r="V107" i="5" s="1"/>
  <c r="R369" i="5"/>
  <c r="S369" i="5"/>
  <c r="U369" i="5" s="1"/>
  <c r="V369" i="5" s="1"/>
  <c r="S541" i="5"/>
  <c r="U541" i="5" s="1"/>
  <c r="V541" i="5" s="1"/>
  <c r="S94" i="5"/>
  <c r="R190" i="5"/>
  <c r="S190" i="5"/>
  <c r="U190" i="5" s="1"/>
  <c r="R387" i="5"/>
  <c r="S387" i="5"/>
  <c r="U387" i="5" s="1"/>
  <c r="R134" i="5"/>
  <c r="S134" i="5"/>
  <c r="S9" i="5"/>
  <c r="U9" i="5" s="1"/>
  <c r="R357" i="5"/>
  <c r="S357" i="5"/>
  <c r="U357" i="5" s="1"/>
  <c r="V357" i="5" s="1"/>
  <c r="S375" i="5"/>
  <c r="U375" i="5" s="1"/>
  <c r="S92" i="5"/>
  <c r="R522" i="5"/>
  <c r="S522" i="5"/>
  <c r="U522" i="5" s="1"/>
  <c r="V522" i="5" s="1"/>
  <c r="S508" i="5"/>
  <c r="U508" i="5" s="1"/>
  <c r="S534" i="5"/>
  <c r="U534" i="5" s="1"/>
  <c r="V534" i="5" s="1"/>
  <c r="S406" i="5"/>
  <c r="U406" i="5" s="1"/>
  <c r="S486" i="5"/>
  <c r="U486" i="5" s="1"/>
  <c r="S452" i="5"/>
  <c r="U452" i="5" s="1"/>
  <c r="R350" i="5"/>
  <c r="S350" i="5"/>
  <c r="U350" i="5" s="1"/>
  <c r="R273" i="5"/>
  <c r="S273" i="5"/>
  <c r="U273" i="5" s="1"/>
  <c r="V273" i="5" s="1"/>
  <c r="S393" i="5"/>
  <c r="U393" i="5" s="1"/>
  <c r="V393" i="5" s="1"/>
  <c r="S457" i="5"/>
  <c r="U457" i="5" s="1"/>
  <c r="S164" i="5"/>
  <c r="U164" i="5" s="1"/>
  <c r="S469" i="5"/>
  <c r="R490" i="5"/>
  <c r="S490" i="5"/>
  <c r="U490" i="5" s="1"/>
  <c r="S374" i="5"/>
  <c r="U374" i="5" s="1"/>
  <c r="R162" i="5"/>
  <c r="S162" i="5"/>
  <c r="U162" i="5" s="1"/>
  <c r="V162" i="5" s="1"/>
  <c r="S269" i="5"/>
  <c r="U269" i="5" s="1"/>
  <c r="V269" i="5" s="1"/>
  <c r="S491" i="5"/>
  <c r="T491" i="5" s="1"/>
  <c r="R381" i="5"/>
  <c r="S381" i="5"/>
  <c r="U381" i="5" s="1"/>
  <c r="S235" i="5"/>
  <c r="U235" i="5" s="1"/>
  <c r="S484" i="5"/>
  <c r="S493" i="5"/>
  <c r="R401" i="5"/>
  <c r="S401" i="5"/>
  <c r="U401" i="5" s="1"/>
  <c r="V401" i="5" s="1"/>
  <c r="S348" i="5"/>
  <c r="U348" i="5" s="1"/>
  <c r="V348" i="5" s="1"/>
  <c r="S370" i="5"/>
  <c r="S159" i="5"/>
  <c r="U159" i="5" s="1"/>
  <c r="S116" i="5"/>
  <c r="S169" i="5"/>
  <c r="U169" i="5" s="1"/>
  <c r="V169" i="5" s="1"/>
  <c r="R483" i="5"/>
  <c r="S483" i="5"/>
  <c r="S295" i="5"/>
  <c r="U295" i="5" s="1"/>
  <c r="S177" i="5"/>
  <c r="U177" i="5" s="1"/>
  <c r="V177" i="5" s="1"/>
  <c r="R444" i="5"/>
  <c r="S444" i="5"/>
  <c r="U444" i="5" s="1"/>
  <c r="V444" i="5" s="1"/>
  <c r="R216" i="5"/>
  <c r="S216" i="5"/>
  <c r="S402" i="5"/>
  <c r="U402" i="5" s="1"/>
  <c r="S526" i="5"/>
  <c r="U526" i="5" s="1"/>
  <c r="S437" i="5"/>
  <c r="U437" i="5" s="1"/>
  <c r="V437" i="5" s="1"/>
  <c r="S517" i="5"/>
  <c r="U517" i="5" s="1"/>
  <c r="V517" i="5" s="1"/>
  <c r="S252" i="5"/>
  <c r="U252" i="5" s="1"/>
  <c r="S346" i="5"/>
  <c r="U346" i="5" s="1"/>
  <c r="S403" i="5"/>
  <c r="U403" i="5" s="1"/>
  <c r="S293" i="5"/>
  <c r="U293" i="5" s="1"/>
  <c r="S158" i="5"/>
  <c r="U158" i="5" s="1"/>
  <c r="R71" i="5"/>
  <c r="S71" i="5"/>
  <c r="U71" i="5" s="1"/>
  <c r="S386" i="5"/>
  <c r="U386" i="5" s="1"/>
  <c r="S263" i="5"/>
  <c r="U263" i="5" s="1"/>
  <c r="S504" i="5"/>
  <c r="U504" i="5" s="1"/>
  <c r="R115" i="5"/>
  <c r="S115" i="5"/>
  <c r="U115" i="5" s="1"/>
  <c r="V115" i="5" s="1"/>
  <c r="S240" i="5"/>
  <c r="U240" i="5" s="1"/>
  <c r="S561" i="5"/>
  <c r="T561" i="5" s="1"/>
  <c r="S384" i="5"/>
  <c r="U384" i="5" s="1"/>
  <c r="S201" i="5"/>
  <c r="U201" i="5" s="1"/>
  <c r="V201" i="5" s="1"/>
  <c r="R247" i="5"/>
  <c r="S247" i="5"/>
  <c r="U247" i="5" s="1"/>
  <c r="R212" i="5"/>
  <c r="S212" i="5"/>
  <c r="U212" i="5" s="1"/>
  <c r="V212" i="5" s="1"/>
  <c r="S498" i="5"/>
  <c r="U498" i="5" s="1"/>
  <c r="R257" i="5"/>
  <c r="S257" i="5"/>
  <c r="U257" i="5" s="1"/>
  <c r="V257" i="5" s="1"/>
  <c r="S251" i="5"/>
  <c r="U251" i="5" s="1"/>
  <c r="V251" i="5" s="1"/>
  <c r="S253" i="5"/>
  <c r="S463" i="5"/>
  <c r="U463" i="5" s="1"/>
  <c r="S58" i="5"/>
  <c r="U58" i="5" s="1"/>
  <c r="V58" i="5" s="1"/>
  <c r="R148" i="5"/>
  <c r="S148" i="5"/>
  <c r="U148" i="5" s="1"/>
  <c r="V148" i="5" s="1"/>
  <c r="R580" i="5"/>
  <c r="S580" i="5"/>
  <c r="U580" i="5" s="1"/>
  <c r="V580" i="5" s="1"/>
  <c r="R218" i="5"/>
  <c r="S218" i="5"/>
  <c r="U218" i="5" s="1"/>
  <c r="V218" i="5" s="1"/>
  <c r="S359" i="5"/>
  <c r="U359" i="5" s="1"/>
  <c r="R234" i="5"/>
  <c r="S234" i="5"/>
  <c r="U234" i="5" s="1"/>
  <c r="S161" i="5"/>
  <c r="R521" i="5"/>
  <c r="S521" i="5"/>
  <c r="U521" i="5" s="1"/>
  <c r="R520" i="5"/>
  <c r="S520" i="5"/>
  <c r="U520" i="5" s="1"/>
  <c r="R239" i="5"/>
  <c r="S239" i="5"/>
  <c r="U239" i="5" s="1"/>
  <c r="S340" i="5"/>
  <c r="R153" i="5"/>
  <c r="S153" i="5"/>
  <c r="U153" i="5" s="1"/>
  <c r="V153" i="5" s="1"/>
  <c r="R421" i="5"/>
  <c r="S421" i="5"/>
  <c r="U421" i="5" s="1"/>
  <c r="S66" i="5"/>
  <c r="U66" i="5" s="1"/>
  <c r="V66" i="5" s="1"/>
  <c r="S183" i="5"/>
  <c r="U183" i="5" s="1"/>
  <c r="S188" i="5"/>
  <c r="U188" i="5" s="1"/>
  <c r="S495" i="5"/>
  <c r="S513" i="5"/>
  <c r="U513" i="5" s="1"/>
  <c r="V513" i="5" s="1"/>
  <c r="R497" i="5"/>
  <c r="S497" i="5"/>
  <c r="U497" i="5" s="1"/>
  <c r="V497" i="5" s="1"/>
  <c r="S131" i="5"/>
  <c r="U131" i="5" s="1"/>
  <c r="V131" i="5" s="1"/>
  <c r="R578" i="5"/>
  <c r="S578" i="5"/>
  <c r="U578" i="5" s="1"/>
  <c r="V578" i="5" s="1"/>
  <c r="S228" i="5"/>
  <c r="U228" i="5" s="1"/>
  <c r="V228" i="5" s="1"/>
  <c r="R476" i="5"/>
  <c r="S476" i="5"/>
  <c r="U476" i="5" s="1"/>
  <c r="R385" i="5"/>
  <c r="S385" i="5"/>
  <c r="U385" i="5" s="1"/>
  <c r="R399" i="5"/>
  <c r="S399" i="5"/>
  <c r="U399" i="5" s="1"/>
  <c r="S211" i="5"/>
  <c r="U211" i="5" s="1"/>
  <c r="V211" i="5" s="1"/>
  <c r="R547" i="5"/>
  <c r="S547" i="5"/>
  <c r="U547" i="5" s="1"/>
  <c r="R123" i="5"/>
  <c r="S123" i="5"/>
  <c r="U123" i="5" s="1"/>
  <c r="V123" i="5" s="1"/>
  <c r="S366" i="5"/>
  <c r="U366" i="5" s="1"/>
  <c r="R532" i="5"/>
  <c r="S532" i="5"/>
  <c r="U532" i="5" s="1"/>
  <c r="V532" i="5" s="1"/>
  <c r="S191" i="5"/>
  <c r="N88" i="5"/>
  <c r="O88" i="5" s="1"/>
  <c r="R513" i="5"/>
  <c r="L141" i="5"/>
  <c r="M141" i="5" s="1"/>
  <c r="L450" i="5"/>
  <c r="M450" i="5" s="1"/>
  <c r="L534" i="5"/>
  <c r="M534" i="5" s="1"/>
  <c r="R402" i="5"/>
  <c r="T506" i="5"/>
  <c r="R346" i="5"/>
  <c r="L441" i="5"/>
  <c r="M441" i="5" s="1"/>
  <c r="R348" i="5"/>
  <c r="L555" i="5"/>
  <c r="M555" i="5" s="1"/>
  <c r="L130" i="5"/>
  <c r="M130" i="5" s="1"/>
  <c r="L126" i="5"/>
  <c r="M126" i="5" s="1"/>
  <c r="L480" i="5"/>
  <c r="M480" i="5" s="1"/>
  <c r="L361" i="5"/>
  <c r="M361" i="5" s="1"/>
  <c r="R493" i="5"/>
  <c r="L520" i="5"/>
  <c r="M520" i="5" s="1"/>
  <c r="R495" i="5"/>
  <c r="L145" i="5"/>
  <c r="M145" i="5" s="1"/>
  <c r="L152" i="5"/>
  <c r="M152" i="5" s="1"/>
  <c r="R191" i="5"/>
  <c r="L386" i="5"/>
  <c r="M386" i="5" s="1"/>
  <c r="L366" i="5"/>
  <c r="M366" i="5" s="1"/>
  <c r="L572" i="5"/>
  <c r="M572" i="5" s="1"/>
  <c r="L394" i="5"/>
  <c r="M394" i="5" s="1"/>
  <c r="N208" i="5"/>
  <c r="P208" i="5" s="1"/>
  <c r="N466" i="5"/>
  <c r="O466" i="5" s="1"/>
  <c r="T13" i="5"/>
  <c r="R486" i="5"/>
  <c r="L587" i="5"/>
  <c r="M587" i="5" s="1"/>
  <c r="R484" i="5"/>
  <c r="V173" i="5"/>
  <c r="R169" i="5"/>
  <c r="V384" i="5"/>
  <c r="L532" i="5"/>
  <c r="M532" i="5" s="1"/>
  <c r="R94" i="5"/>
  <c r="L405" i="5"/>
  <c r="M405" i="5" s="1"/>
  <c r="L80" i="5"/>
  <c r="M80" i="5" s="1"/>
  <c r="R253" i="5"/>
  <c r="L169" i="5"/>
  <c r="M169" i="5" s="1"/>
  <c r="L86" i="5"/>
  <c r="M86" i="5" s="1"/>
  <c r="R287" i="5"/>
  <c r="T118" i="5"/>
  <c r="L32" i="5"/>
  <c r="M32" i="5" s="1"/>
  <c r="R374" i="5"/>
  <c r="L535" i="5"/>
  <c r="M535" i="5" s="1"/>
  <c r="L568" i="5"/>
  <c r="M568" i="5" s="1"/>
  <c r="R379" i="5"/>
  <c r="L442" i="5"/>
  <c r="M442" i="5" s="1"/>
  <c r="L461" i="5"/>
  <c r="M461" i="5" s="1"/>
  <c r="L378" i="5"/>
  <c r="M378" i="5" s="1"/>
  <c r="R479" i="5"/>
  <c r="L571" i="5"/>
  <c r="M571" i="5" s="1"/>
  <c r="L18" i="5"/>
  <c r="M18" i="5" s="1"/>
  <c r="R491" i="5"/>
  <c r="R540" i="5"/>
  <c r="V150" i="5"/>
  <c r="T540" i="5"/>
  <c r="R400" i="5"/>
  <c r="R5" i="5"/>
  <c r="R340" i="5"/>
  <c r="L13" i="5"/>
  <c r="M13" i="5" s="1"/>
  <c r="R386" i="5"/>
  <c r="R156" i="5"/>
  <c r="R58" i="5"/>
  <c r="T67" i="5"/>
  <c r="L217" i="5"/>
  <c r="M217" i="5" s="1"/>
  <c r="L338" i="5"/>
  <c r="M338" i="5" s="1"/>
  <c r="L146" i="5"/>
  <c r="M146" i="5" s="1"/>
  <c r="L501" i="5"/>
  <c r="M501" i="5" s="1"/>
  <c r="L171" i="5"/>
  <c r="M171" i="5" s="1"/>
  <c r="V5" i="5"/>
  <c r="L382" i="5"/>
  <c r="M382" i="5" s="1"/>
  <c r="L391" i="5"/>
  <c r="M391" i="5" s="1"/>
  <c r="V198" i="5"/>
  <c r="R517" i="5"/>
  <c r="R336" i="5"/>
  <c r="L543" i="5"/>
  <c r="M543" i="5" s="1"/>
  <c r="L504" i="5"/>
  <c r="M504" i="5" s="1"/>
  <c r="L189" i="5"/>
  <c r="M189" i="5" s="1"/>
  <c r="R392" i="5"/>
  <c r="L272" i="5"/>
  <c r="M272" i="5" s="1"/>
  <c r="R320" i="5"/>
  <c r="R164" i="5"/>
  <c r="L186" i="5"/>
  <c r="M186" i="5" s="1"/>
  <c r="T362" i="5"/>
  <c r="R469" i="5"/>
  <c r="T449" i="5"/>
  <c r="R211" i="5"/>
  <c r="T192" i="5"/>
  <c r="R25" i="5"/>
  <c r="L383" i="5"/>
  <c r="M383" i="5" s="1"/>
  <c r="T217" i="5"/>
  <c r="R214" i="5"/>
  <c r="L443" i="5"/>
  <c r="M443" i="5" s="1"/>
  <c r="L396" i="5"/>
  <c r="M396" i="5" s="1"/>
  <c r="L261" i="5"/>
  <c r="M261" i="5" s="1"/>
  <c r="L175" i="5"/>
  <c r="M175" i="5" s="1"/>
  <c r="L445" i="5"/>
  <c r="M445" i="5" s="1"/>
  <c r="L546" i="5"/>
  <c r="M546" i="5" s="1"/>
  <c r="L209" i="5"/>
  <c r="M209" i="5" s="1"/>
  <c r="R116" i="5"/>
  <c r="R465" i="5"/>
  <c r="N498" i="5"/>
  <c r="O498" i="5" s="1"/>
  <c r="R518" i="5"/>
  <c r="R366" i="5"/>
  <c r="R355" i="5"/>
  <c r="R235" i="5"/>
  <c r="R209" i="5"/>
  <c r="R269" i="5"/>
  <c r="N229" i="5"/>
  <c r="O229" i="5" s="1"/>
  <c r="N572" i="5"/>
  <c r="O572" i="5" s="1"/>
  <c r="N170" i="5"/>
  <c r="P170" i="5" s="1"/>
  <c r="N240" i="5"/>
  <c r="P240" i="5" s="1"/>
  <c r="N48" i="5"/>
  <c r="P48" i="5" s="1"/>
  <c r="L284" i="5"/>
  <c r="M284" i="5" s="1"/>
  <c r="T338" i="5"/>
  <c r="L242" i="5"/>
  <c r="M242" i="5" s="1"/>
  <c r="R240" i="5"/>
  <c r="R230" i="5"/>
  <c r="L65" i="5"/>
  <c r="M65" i="5" s="1"/>
  <c r="N311" i="5"/>
  <c r="O311" i="5" s="1"/>
  <c r="N589" i="5"/>
  <c r="P589" i="5" s="1"/>
  <c r="R102" i="5"/>
  <c r="L178" i="5"/>
  <c r="M178" i="5" s="1"/>
  <c r="L404" i="5"/>
  <c r="M404" i="5" s="1"/>
  <c r="L131" i="5"/>
  <c r="M131" i="5" s="1"/>
  <c r="N383" i="5"/>
  <c r="P383" i="5" s="1"/>
  <c r="R9" i="5"/>
  <c r="L184" i="5"/>
  <c r="M184" i="5" s="1"/>
  <c r="L10" i="5"/>
  <c r="M10" i="5" s="1"/>
  <c r="H55" i="5"/>
  <c r="N55" i="5" s="1"/>
  <c r="O55" i="5" s="1"/>
  <c r="N367" i="5"/>
  <c r="O367" i="5" s="1"/>
  <c r="L241" i="5"/>
  <c r="M241" i="5" s="1"/>
  <c r="L398" i="5"/>
  <c r="M398" i="5" s="1"/>
  <c r="R488" i="5"/>
  <c r="R370" i="5"/>
  <c r="R407" i="5"/>
  <c r="R492" i="5"/>
  <c r="R534" i="5"/>
  <c r="R433" i="5"/>
  <c r="N50" i="5"/>
  <c r="O50" i="5" s="1"/>
  <c r="N66" i="5"/>
  <c r="P66" i="5" s="1"/>
  <c r="N354" i="5"/>
  <c r="P354" i="5" s="1"/>
  <c r="N81" i="5"/>
  <c r="P81" i="5" s="1"/>
  <c r="L487" i="5"/>
  <c r="M487" i="5" s="1"/>
  <c r="L377" i="5"/>
  <c r="M377" i="5" s="1"/>
  <c r="L385" i="5"/>
  <c r="M385" i="5" s="1"/>
  <c r="L283" i="5"/>
  <c r="M283" i="5" s="1"/>
  <c r="L393" i="5"/>
  <c r="M393" i="5" s="1"/>
  <c r="L351" i="5"/>
  <c r="M351" i="5" s="1"/>
  <c r="L275" i="5"/>
  <c r="M275" i="5" s="1"/>
  <c r="L193" i="5"/>
  <c r="M193" i="5" s="1"/>
  <c r="L185" i="5"/>
  <c r="M185" i="5" s="1"/>
  <c r="R384" i="5"/>
  <c r="L202" i="5"/>
  <c r="M202" i="5" s="1"/>
  <c r="N44" i="5"/>
  <c r="P44" i="5" s="1"/>
  <c r="N357" i="5"/>
  <c r="P357" i="5" s="1"/>
  <c r="L372" i="5"/>
  <c r="M372" i="5" s="1"/>
  <c r="T25" i="5"/>
  <c r="V25" i="5"/>
  <c r="L503" i="5"/>
  <c r="M503" i="5" s="1"/>
  <c r="L194" i="5"/>
  <c r="M194" i="5" s="1"/>
  <c r="L476" i="5"/>
  <c r="M476" i="5" s="1"/>
  <c r="L22" i="5"/>
  <c r="M22" i="5" s="1"/>
  <c r="L128" i="5"/>
  <c r="M128" i="5" s="1"/>
  <c r="L384" i="5"/>
  <c r="M384" i="5" s="1"/>
  <c r="T572" i="5"/>
  <c r="R373" i="5"/>
  <c r="L196" i="5"/>
  <c r="M196" i="5" s="1"/>
  <c r="R293" i="5"/>
  <c r="T152" i="5"/>
  <c r="L197" i="5"/>
  <c r="M197" i="5" s="1"/>
  <c r="L354" i="5"/>
  <c r="M354" i="5" s="1"/>
  <c r="R172" i="5"/>
  <c r="L121" i="5"/>
  <c r="M121" i="5" s="1"/>
  <c r="L558" i="5"/>
  <c r="M558" i="5" s="1"/>
  <c r="L556" i="5"/>
  <c r="M556" i="5" s="1"/>
  <c r="L119" i="5"/>
  <c r="M119" i="5" s="1"/>
  <c r="T126" i="5"/>
  <c r="L390" i="5"/>
  <c r="M390" i="5" s="1"/>
  <c r="L64" i="5"/>
  <c r="M64" i="5" s="1"/>
  <c r="T119" i="5"/>
  <c r="T145" i="5"/>
  <c r="L282" i="5"/>
  <c r="M282" i="5" s="1"/>
  <c r="R263" i="5"/>
  <c r="L180" i="5"/>
  <c r="M180" i="5" s="1"/>
  <c r="R498" i="5"/>
  <c r="R538" i="5"/>
  <c r="L199" i="5"/>
  <c r="M199" i="5" s="1"/>
  <c r="L367" i="5"/>
  <c r="M367" i="5" s="1"/>
  <c r="L173" i="5"/>
  <c r="M173" i="5" s="1"/>
  <c r="R437" i="5"/>
  <c r="R541" i="5"/>
  <c r="L113" i="5"/>
  <c r="M113" i="5" s="1"/>
  <c r="L179" i="5"/>
  <c r="M179" i="5" s="1"/>
  <c r="L227" i="5"/>
  <c r="M227" i="5" s="1"/>
  <c r="L148" i="5"/>
  <c r="M148" i="5" s="1"/>
  <c r="R375" i="5"/>
  <c r="R388" i="5"/>
  <c r="L419" i="5"/>
  <c r="M419" i="5" s="1"/>
  <c r="R463" i="5"/>
  <c r="T457" i="5"/>
  <c r="R459" i="5"/>
  <c r="L151" i="5"/>
  <c r="M151" i="5" s="1"/>
  <c r="R241" i="5"/>
  <c r="R177" i="5"/>
  <c r="L155" i="5"/>
  <c r="M155" i="5" s="1"/>
  <c r="L449" i="5"/>
  <c r="M449" i="5" s="1"/>
  <c r="L515" i="5"/>
  <c r="M515" i="5" s="1"/>
  <c r="L477" i="5"/>
  <c r="M477" i="5" s="1"/>
  <c r="L574" i="5"/>
  <c r="M574" i="5" s="1"/>
  <c r="R131" i="5"/>
  <c r="L159" i="5"/>
  <c r="M159" i="5" s="1"/>
  <c r="L333" i="5"/>
  <c r="M333" i="5" s="1"/>
  <c r="L343" i="5"/>
  <c r="M343" i="5" s="1"/>
  <c r="L481" i="5"/>
  <c r="M481" i="5" s="1"/>
  <c r="N121" i="5"/>
  <c r="O121" i="5" s="1"/>
  <c r="N107" i="5"/>
  <c r="P107" i="5" s="1"/>
  <c r="N282" i="5"/>
  <c r="P282" i="5" s="1"/>
  <c r="N310" i="5"/>
  <c r="P310" i="5" s="1"/>
  <c r="N293" i="5"/>
  <c r="P293" i="5" s="1"/>
  <c r="N508" i="5"/>
  <c r="O508" i="5" s="1"/>
  <c r="N391" i="5"/>
  <c r="P391" i="5" s="1"/>
  <c r="N401" i="5"/>
  <c r="O401" i="5" s="1"/>
  <c r="N444" i="5"/>
  <c r="P444" i="5" s="1"/>
  <c r="N507" i="5"/>
  <c r="P507" i="5" s="1"/>
  <c r="N518" i="5"/>
  <c r="O518" i="5" s="1"/>
  <c r="N75" i="5"/>
  <c r="P75" i="5" s="1"/>
  <c r="L494" i="5"/>
  <c r="M494" i="5" s="1"/>
  <c r="L435" i="5"/>
  <c r="M435" i="5" s="1"/>
  <c r="L388" i="5"/>
  <c r="M388" i="5" s="1"/>
  <c r="L475" i="5"/>
  <c r="M475" i="5" s="1"/>
  <c r="L485" i="5"/>
  <c r="M485" i="5" s="1"/>
  <c r="L143" i="5"/>
  <c r="M143" i="5" s="1"/>
  <c r="N104" i="5"/>
  <c r="P104" i="5" s="1"/>
  <c r="H52" i="5"/>
  <c r="Q52" i="5" s="1"/>
  <c r="N110" i="5"/>
  <c r="O110" i="5" s="1"/>
  <c r="N113" i="5"/>
  <c r="O113" i="5" s="1"/>
  <c r="N180" i="5"/>
  <c r="O180" i="5" s="1"/>
  <c r="N183" i="5"/>
  <c r="P183" i="5" s="1"/>
  <c r="N302" i="5"/>
  <c r="P302" i="5" s="1"/>
  <c r="N226" i="5"/>
  <c r="P226" i="5" s="1"/>
  <c r="N244" i="5"/>
  <c r="O244" i="5" s="1"/>
  <c r="N322" i="5"/>
  <c r="O322" i="5" s="1"/>
  <c r="N404" i="5"/>
  <c r="P404" i="5" s="1"/>
  <c r="N429" i="5"/>
  <c r="P429" i="5" s="1"/>
  <c r="N489" i="5"/>
  <c r="O489" i="5" s="1"/>
  <c r="N513" i="5"/>
  <c r="P513" i="5" s="1"/>
  <c r="N528" i="5"/>
  <c r="P528" i="5" s="1"/>
  <c r="N14" i="5"/>
  <c r="P14" i="5" s="1"/>
  <c r="N16" i="5"/>
  <c r="P16" i="5" s="1"/>
  <c r="N127" i="5"/>
  <c r="O127" i="5" s="1"/>
  <c r="L176" i="5"/>
  <c r="M176" i="5" s="1"/>
  <c r="L341" i="5"/>
  <c r="M341" i="5" s="1"/>
  <c r="L76" i="5"/>
  <c r="M76" i="5" s="1"/>
  <c r="N103" i="5"/>
  <c r="O103" i="5" s="1"/>
  <c r="N69" i="5"/>
  <c r="P69" i="5" s="1"/>
  <c r="N188" i="5"/>
  <c r="P188" i="5" s="1"/>
  <c r="N166" i="5"/>
  <c r="O166" i="5" s="1"/>
  <c r="N245" i="5"/>
  <c r="P245" i="5" s="1"/>
  <c r="N253" i="5"/>
  <c r="O253" i="5" s="1"/>
  <c r="N334" i="5"/>
  <c r="P334" i="5" s="1"/>
  <c r="N463" i="5"/>
  <c r="O463" i="5" s="1"/>
  <c r="N396" i="5"/>
  <c r="O396" i="5" s="1"/>
  <c r="N399" i="5"/>
  <c r="P399" i="5" s="1"/>
  <c r="N484" i="5"/>
  <c r="P484" i="5" s="1"/>
  <c r="N559" i="5"/>
  <c r="P559" i="5" s="1"/>
  <c r="L255" i="5"/>
  <c r="M255" i="5" s="1"/>
  <c r="L340" i="5"/>
  <c r="M340" i="5" s="1"/>
  <c r="R452" i="5"/>
  <c r="N25" i="5"/>
  <c r="P25" i="5" s="1"/>
  <c r="N292" i="5"/>
  <c r="O292" i="5" s="1"/>
  <c r="N387" i="5"/>
  <c r="P387" i="5" s="1"/>
  <c r="N169" i="5"/>
  <c r="O169" i="5" s="1"/>
  <c r="N262" i="5"/>
  <c r="O262" i="5" s="1"/>
  <c r="N260" i="5"/>
  <c r="O260" i="5" s="1"/>
  <c r="N316" i="5"/>
  <c r="P316" i="5" s="1"/>
  <c r="N415" i="5"/>
  <c r="P415" i="5" s="1"/>
  <c r="N411" i="5"/>
  <c r="P411" i="5" s="1"/>
  <c r="N431" i="5"/>
  <c r="O431" i="5" s="1"/>
  <c r="N533" i="5"/>
  <c r="O533" i="5" s="1"/>
  <c r="N33" i="5"/>
  <c r="O33" i="5" s="1"/>
  <c r="N95" i="5"/>
  <c r="O95" i="5" s="1"/>
  <c r="N20" i="5"/>
  <c r="O20" i="5" s="1"/>
  <c r="N102" i="5"/>
  <c r="O102" i="5" s="1"/>
  <c r="N131" i="5"/>
  <c r="P131" i="5" s="1"/>
  <c r="N207" i="5"/>
  <c r="O207" i="5" s="1"/>
  <c r="N216" i="5"/>
  <c r="P216" i="5" s="1"/>
  <c r="N290" i="5"/>
  <c r="P290" i="5" s="1"/>
  <c r="N324" i="5"/>
  <c r="O324" i="5" s="1"/>
  <c r="N405" i="5"/>
  <c r="P405" i="5" s="1"/>
  <c r="N420" i="5"/>
  <c r="O420" i="5" s="1"/>
  <c r="N441" i="5"/>
  <c r="O441" i="5" s="1"/>
  <c r="N473" i="5"/>
  <c r="P473" i="5" s="1"/>
  <c r="N535" i="5"/>
  <c r="O535" i="5" s="1"/>
  <c r="L467" i="5"/>
  <c r="M467" i="5" s="1"/>
  <c r="N230" i="5"/>
  <c r="O230" i="5" s="1"/>
  <c r="N142" i="5"/>
  <c r="O142" i="5" s="1"/>
  <c r="N283" i="5"/>
  <c r="O283" i="5" s="1"/>
  <c r="N397" i="5"/>
  <c r="P397" i="5" s="1"/>
  <c r="N326" i="5"/>
  <c r="P326" i="5" s="1"/>
  <c r="N406" i="5"/>
  <c r="O406" i="5" s="1"/>
  <c r="N422" i="5"/>
  <c r="O422" i="5" s="1"/>
  <c r="N443" i="5"/>
  <c r="P443" i="5" s="1"/>
  <c r="N483" i="5"/>
  <c r="P483" i="5" s="1"/>
  <c r="N557" i="5"/>
  <c r="O557" i="5" s="1"/>
  <c r="N577" i="5"/>
  <c r="P577" i="5" s="1"/>
  <c r="N126" i="5"/>
  <c r="P126" i="5" s="1"/>
  <c r="N22" i="5"/>
  <c r="P22" i="5" s="1"/>
  <c r="L34" i="5"/>
  <c r="M34" i="5" s="1"/>
  <c r="N6" i="5"/>
  <c r="O6" i="5" s="1"/>
  <c r="L268" i="5"/>
  <c r="M268" i="5" s="1"/>
  <c r="N58" i="5"/>
  <c r="P58" i="5" s="1"/>
  <c r="N189" i="5"/>
  <c r="P189" i="5" s="1"/>
  <c r="N267" i="5"/>
  <c r="P267" i="5" s="1"/>
  <c r="N228" i="5"/>
  <c r="P228" i="5" s="1"/>
  <c r="N256" i="5"/>
  <c r="O256" i="5" s="1"/>
  <c r="N377" i="5"/>
  <c r="P377" i="5" s="1"/>
  <c r="N340" i="5"/>
  <c r="O340" i="5" s="1"/>
  <c r="N412" i="5"/>
  <c r="P412" i="5" s="1"/>
  <c r="N456" i="5"/>
  <c r="O456" i="5" s="1"/>
  <c r="N485" i="5"/>
  <c r="O485" i="5" s="1"/>
  <c r="N562" i="5"/>
  <c r="P562" i="5" s="1"/>
  <c r="N588" i="5"/>
  <c r="O588" i="5" s="1"/>
  <c r="N87" i="5"/>
  <c r="O87" i="5" s="1"/>
  <c r="N40" i="5"/>
  <c r="P40" i="5" s="1"/>
  <c r="N99" i="5"/>
  <c r="O99" i="5" s="1"/>
  <c r="T283" i="5"/>
  <c r="V283" i="5"/>
  <c r="V505" i="5"/>
  <c r="N116" i="5"/>
  <c r="P116" i="5" s="1"/>
  <c r="N67" i="5"/>
  <c r="O67" i="5" s="1"/>
  <c r="N72" i="5"/>
  <c r="P72" i="5" s="1"/>
  <c r="N76" i="5"/>
  <c r="P76" i="5" s="1"/>
  <c r="N123" i="5"/>
  <c r="P123" i="5" s="1"/>
  <c r="N134" i="5"/>
  <c r="P134" i="5" s="1"/>
  <c r="N106" i="5"/>
  <c r="O106" i="5" s="1"/>
  <c r="N195" i="5"/>
  <c r="O195" i="5" s="1"/>
  <c r="N255" i="5"/>
  <c r="P255" i="5" s="1"/>
  <c r="N215" i="5"/>
  <c r="P215" i="5" s="1"/>
  <c r="N291" i="5"/>
  <c r="O291" i="5" s="1"/>
  <c r="N339" i="5"/>
  <c r="P339" i="5" s="1"/>
  <c r="N206" i="5"/>
  <c r="O206" i="5" s="1"/>
  <c r="N247" i="5"/>
  <c r="P247" i="5" s="1"/>
  <c r="N219" i="5"/>
  <c r="O219" i="5" s="1"/>
  <c r="N337" i="5"/>
  <c r="P337" i="5" s="1"/>
  <c r="N362" i="5"/>
  <c r="O362" i="5" s="1"/>
  <c r="N318" i="5"/>
  <c r="P318" i="5" s="1"/>
  <c r="N348" i="5"/>
  <c r="P348" i="5" s="1"/>
  <c r="N379" i="5"/>
  <c r="P379" i="5" s="1"/>
  <c r="N467" i="5"/>
  <c r="P467" i="5" s="1"/>
  <c r="N461" i="5"/>
  <c r="P461" i="5" s="1"/>
  <c r="N435" i="5"/>
  <c r="O435" i="5" s="1"/>
  <c r="N460" i="5"/>
  <c r="O460" i="5" s="1"/>
  <c r="N527" i="5"/>
  <c r="O527" i="5" s="1"/>
  <c r="N574" i="5"/>
  <c r="O574" i="5" s="1"/>
  <c r="N521" i="5"/>
  <c r="O521" i="5" s="1"/>
  <c r="N561" i="5"/>
  <c r="P561" i="5" s="1"/>
  <c r="N83" i="5"/>
  <c r="O83" i="5" s="1"/>
  <c r="N10" i="5"/>
  <c r="O10" i="5" s="1"/>
  <c r="N15" i="5"/>
  <c r="O15" i="5" s="1"/>
  <c r="R242" i="5"/>
  <c r="R360" i="5"/>
  <c r="R165" i="5"/>
  <c r="V165" i="5"/>
  <c r="R222" i="5"/>
  <c r="R188" i="5"/>
  <c r="R382" i="5"/>
  <c r="L547" i="5"/>
  <c r="M547" i="5" s="1"/>
  <c r="N82" i="5"/>
  <c r="N237" i="5"/>
  <c r="O237" i="5" s="1"/>
  <c r="N139" i="5"/>
  <c r="P139" i="5" s="1"/>
  <c r="N144" i="5"/>
  <c r="P144" i="5" s="1"/>
  <c r="H51" i="5"/>
  <c r="N51" i="5" s="1"/>
  <c r="O51" i="5" s="1"/>
  <c r="N63" i="5"/>
  <c r="P63" i="5" s="1"/>
  <c r="N90" i="5"/>
  <c r="O90" i="5" s="1"/>
  <c r="N583" i="5"/>
  <c r="P583" i="5" s="1"/>
  <c r="N586" i="5"/>
  <c r="P586" i="5" s="1"/>
  <c r="N571" i="5"/>
  <c r="P571" i="5" s="1"/>
  <c r="N573" i="5"/>
  <c r="P573" i="5" s="1"/>
  <c r="N538" i="5"/>
  <c r="P538" i="5" s="1"/>
  <c r="N526" i="5"/>
  <c r="O526" i="5" s="1"/>
  <c r="N512" i="5"/>
  <c r="P512" i="5" s="1"/>
  <c r="N548" i="5"/>
  <c r="O548" i="5" s="1"/>
  <c r="N531" i="5"/>
  <c r="O531" i="5" s="1"/>
  <c r="N543" i="5"/>
  <c r="O543" i="5" s="1"/>
  <c r="N505" i="5"/>
  <c r="O505" i="5" s="1"/>
  <c r="N481" i="5"/>
  <c r="P481" i="5" s="1"/>
  <c r="N509" i="5"/>
  <c r="O509" i="5" s="1"/>
  <c r="N506" i="5"/>
  <c r="P506" i="5" s="1"/>
  <c r="N479" i="5"/>
  <c r="P479" i="5" s="1"/>
  <c r="N464" i="5"/>
  <c r="O464" i="5" s="1"/>
  <c r="N451" i="5"/>
  <c r="P451" i="5" s="1"/>
  <c r="N439" i="5"/>
  <c r="P439" i="5" s="1"/>
  <c r="N511" i="5"/>
  <c r="P511" i="5" s="1"/>
  <c r="N480" i="5"/>
  <c r="O480" i="5" s="1"/>
  <c r="N499" i="5"/>
  <c r="P499" i="5" s="1"/>
  <c r="N418" i="5"/>
  <c r="P418" i="5" s="1"/>
  <c r="N410" i="5"/>
  <c r="O410" i="5" s="1"/>
  <c r="N421" i="5"/>
  <c r="P421" i="5" s="1"/>
  <c r="N454" i="5"/>
  <c r="O454" i="5" s="1"/>
  <c r="N395" i="5"/>
  <c r="O395" i="5" s="1"/>
  <c r="N343" i="5"/>
  <c r="O343" i="5" s="1"/>
  <c r="N385" i="5"/>
  <c r="O385" i="5" s="1"/>
  <c r="N361" i="5"/>
  <c r="P361" i="5" s="1"/>
  <c r="N323" i="5"/>
  <c r="O323" i="5" s="1"/>
  <c r="N407" i="5"/>
  <c r="O407" i="5" s="1"/>
  <c r="N360" i="5"/>
  <c r="P360" i="5" s="1"/>
  <c r="N375" i="5"/>
  <c r="O375" i="5" s="1"/>
  <c r="N319" i="5"/>
  <c r="O319" i="5" s="1"/>
  <c r="N389" i="5"/>
  <c r="P389" i="5" s="1"/>
  <c r="N307" i="5"/>
  <c r="P307" i="5" s="1"/>
  <c r="N298" i="5"/>
  <c r="O298" i="5" s="1"/>
  <c r="N224" i="5"/>
  <c r="P224" i="5" s="1"/>
  <c r="N363" i="5"/>
  <c r="P363" i="5" s="1"/>
  <c r="N251" i="5"/>
  <c r="O251" i="5" s="1"/>
  <c r="N239" i="5"/>
  <c r="O239" i="5" s="1"/>
  <c r="N227" i="5"/>
  <c r="O227" i="5" s="1"/>
  <c r="N295" i="5"/>
  <c r="O295" i="5" s="1"/>
  <c r="N220" i="5"/>
  <c r="O220" i="5" s="1"/>
  <c r="N285" i="5"/>
  <c r="P285" i="5" s="1"/>
  <c r="N277" i="5"/>
  <c r="P277" i="5" s="1"/>
  <c r="N301" i="5"/>
  <c r="P301" i="5" s="1"/>
  <c r="N212" i="5"/>
  <c r="P212" i="5" s="1"/>
  <c r="N153" i="5"/>
  <c r="P153" i="5" s="1"/>
  <c r="N210" i="5"/>
  <c r="P210" i="5" s="1"/>
  <c r="N168" i="5"/>
  <c r="P168" i="5" s="1"/>
  <c r="N129" i="5"/>
  <c r="O129" i="5" s="1"/>
  <c r="N194" i="5"/>
  <c r="P194" i="5" s="1"/>
  <c r="N149" i="5"/>
  <c r="P149" i="5" s="1"/>
  <c r="N167" i="5"/>
  <c r="P167" i="5" s="1"/>
  <c r="N187" i="5"/>
  <c r="O187" i="5" s="1"/>
  <c r="N86" i="5"/>
  <c r="P86" i="5" s="1"/>
  <c r="N120" i="5"/>
  <c r="P120" i="5" s="1"/>
  <c r="N92" i="5"/>
  <c r="P92" i="5" s="1"/>
  <c r="N29" i="5"/>
  <c r="O29" i="5" s="1"/>
  <c r="N135" i="5"/>
  <c r="P135" i="5" s="1"/>
  <c r="N64" i="5"/>
  <c r="O64" i="5" s="1"/>
  <c r="N60" i="5"/>
  <c r="P60" i="5" s="1"/>
  <c r="N424" i="5"/>
  <c r="O424" i="5" s="1"/>
  <c r="N140" i="5"/>
  <c r="O140" i="5" s="1"/>
  <c r="N31" i="5"/>
  <c r="P31" i="5" s="1"/>
  <c r="N65" i="5"/>
  <c r="P65" i="5" s="1"/>
  <c r="N97" i="5"/>
  <c r="P97" i="5" s="1"/>
  <c r="N581" i="5"/>
  <c r="O581" i="5" s="1"/>
  <c r="N584" i="5"/>
  <c r="P584" i="5" s="1"/>
  <c r="N568" i="5"/>
  <c r="O568" i="5" s="1"/>
  <c r="N537" i="5"/>
  <c r="P537" i="5" s="1"/>
  <c r="H553" i="5"/>
  <c r="N553" i="5" s="1"/>
  <c r="P553" i="5" s="1"/>
  <c r="N545" i="5"/>
  <c r="O545" i="5" s="1"/>
  <c r="N530" i="5"/>
  <c r="O530" i="5" s="1"/>
  <c r="N556" i="5"/>
  <c r="O556" i="5" s="1"/>
  <c r="N476" i="5"/>
  <c r="P476" i="5" s="1"/>
  <c r="N438" i="5"/>
  <c r="O438" i="5" s="1"/>
  <c r="N502" i="5"/>
  <c r="P502" i="5" s="1"/>
  <c r="N450" i="5"/>
  <c r="P450" i="5" s="1"/>
  <c r="N474" i="5"/>
  <c r="O474" i="5" s="1"/>
  <c r="N409" i="5"/>
  <c r="P409" i="5" s="1"/>
  <c r="N366" i="5"/>
  <c r="O366" i="5" s="1"/>
  <c r="N413" i="5"/>
  <c r="P413" i="5" s="1"/>
  <c r="N491" i="5"/>
  <c r="O491" i="5" s="1"/>
  <c r="N388" i="5"/>
  <c r="P388" i="5" s="1"/>
  <c r="N393" i="5"/>
  <c r="P393" i="5" s="1"/>
  <c r="N381" i="5"/>
  <c r="P381" i="5" s="1"/>
  <c r="N370" i="5"/>
  <c r="P370" i="5" s="1"/>
  <c r="N333" i="5"/>
  <c r="O333" i="5" s="1"/>
  <c r="N390" i="5"/>
  <c r="P390" i="5" s="1"/>
  <c r="N384" i="5"/>
  <c r="P384" i="5" s="1"/>
  <c r="N352" i="5"/>
  <c r="P352" i="5" s="1"/>
  <c r="N359" i="5"/>
  <c r="O359" i="5" s="1"/>
  <c r="N313" i="5"/>
  <c r="P313" i="5" s="1"/>
  <c r="N372" i="5"/>
  <c r="P372" i="5" s="1"/>
  <c r="N300" i="5"/>
  <c r="O300" i="5" s="1"/>
  <c r="N493" i="5"/>
  <c r="P493" i="5" s="1"/>
  <c r="N289" i="5"/>
  <c r="P289" i="5" s="1"/>
  <c r="N222" i="5"/>
  <c r="O222" i="5" s="1"/>
  <c r="N249" i="5"/>
  <c r="O249" i="5" s="1"/>
  <c r="N368" i="5"/>
  <c r="P368" i="5" s="1"/>
  <c r="N246" i="5"/>
  <c r="O246" i="5" s="1"/>
  <c r="N269" i="5"/>
  <c r="O269" i="5" s="1"/>
  <c r="N218" i="5"/>
  <c r="O218" i="5" s="1"/>
  <c r="N271" i="5"/>
  <c r="P271" i="5" s="1"/>
  <c r="N263" i="5"/>
  <c r="P263" i="5" s="1"/>
  <c r="N165" i="5"/>
  <c r="O165" i="5" s="1"/>
  <c r="N266" i="5"/>
  <c r="P266" i="5" s="1"/>
  <c r="N321" i="5"/>
  <c r="P321" i="5" s="1"/>
  <c r="N204" i="5"/>
  <c r="P204" i="5" s="1"/>
  <c r="N196" i="5"/>
  <c r="O196" i="5" s="1"/>
  <c r="N143" i="5"/>
  <c r="P143" i="5" s="1"/>
  <c r="N205" i="5"/>
  <c r="P205" i="5" s="1"/>
  <c r="N164" i="5"/>
  <c r="O164" i="5" s="1"/>
  <c r="N119" i="5"/>
  <c r="P119" i="5" s="1"/>
  <c r="N147" i="5"/>
  <c r="O147" i="5" s="1"/>
  <c r="N100" i="5"/>
  <c r="O100" i="5" s="1"/>
  <c r="N152" i="5"/>
  <c r="P152" i="5" s="1"/>
  <c r="N160" i="5"/>
  <c r="P160" i="5" s="1"/>
  <c r="N157" i="5"/>
  <c r="O157" i="5" s="1"/>
  <c r="N118" i="5"/>
  <c r="P118" i="5" s="1"/>
  <c r="N30" i="5"/>
  <c r="P30" i="5" s="1"/>
  <c r="N26" i="5"/>
  <c r="P26" i="5" s="1"/>
  <c r="N79" i="5"/>
  <c r="P79" i="5" s="1"/>
  <c r="N35" i="5"/>
  <c r="O35" i="5" s="1"/>
  <c r="N19" i="5"/>
  <c r="O19" i="5" s="1"/>
  <c r="N8" i="5"/>
  <c r="O8" i="5" s="1"/>
  <c r="N114" i="5"/>
  <c r="P114" i="5" s="1"/>
  <c r="N108" i="5"/>
  <c r="H56" i="5"/>
  <c r="N56" i="5" s="1"/>
  <c r="P56" i="5" s="1"/>
  <c r="N105" i="5"/>
  <c r="O105" i="5" s="1"/>
  <c r="N146" i="5"/>
  <c r="O146" i="5" s="1"/>
  <c r="N21" i="5"/>
  <c r="O21" i="5" s="1"/>
  <c r="N39" i="5"/>
  <c r="P39" i="5" s="1"/>
  <c r="N148" i="5"/>
  <c r="O148" i="5" s="1"/>
  <c r="N580" i="5"/>
  <c r="O580" i="5" s="1"/>
  <c r="N582" i="5"/>
  <c r="O582" i="5" s="1"/>
  <c r="N565" i="5"/>
  <c r="P565" i="5" s="1"/>
  <c r="N536" i="5"/>
  <c r="P536" i="5" s="1"/>
  <c r="N523" i="5"/>
  <c r="O523" i="5" s="1"/>
  <c r="N510" i="5"/>
  <c r="P510" i="5" s="1"/>
  <c r="H552" i="5"/>
  <c r="N552" i="5" s="1"/>
  <c r="N542" i="5"/>
  <c r="O542" i="5" s="1"/>
  <c r="N529" i="5"/>
  <c r="P529" i="5" s="1"/>
  <c r="N503" i="5"/>
  <c r="P503" i="5" s="1"/>
  <c r="N492" i="5"/>
  <c r="O492" i="5" s="1"/>
  <c r="N478" i="5"/>
  <c r="P478" i="5" s="1"/>
  <c r="N517" i="5"/>
  <c r="P517" i="5" s="1"/>
  <c r="N497" i="5"/>
  <c r="P497" i="5" s="1"/>
  <c r="N504" i="5"/>
  <c r="P504" i="5" s="1"/>
  <c r="N462" i="5"/>
  <c r="O462" i="5" s="1"/>
  <c r="N449" i="5"/>
  <c r="P449" i="5" s="1"/>
  <c r="N515" i="5"/>
  <c r="O515" i="5" s="1"/>
  <c r="N448" i="5"/>
  <c r="O448" i="5" s="1"/>
  <c r="N440" i="5"/>
  <c r="P440" i="5" s="1"/>
  <c r="N469" i="5"/>
  <c r="P469" i="5" s="1"/>
  <c r="N465" i="5"/>
  <c r="P465" i="5" s="1"/>
  <c r="N382" i="5"/>
  <c r="P382" i="5" s="1"/>
  <c r="N386" i="5"/>
  <c r="P386" i="5" s="1"/>
  <c r="N373" i="5"/>
  <c r="P373" i="5" s="1"/>
  <c r="N376" i="5"/>
  <c r="P376" i="5" s="1"/>
  <c r="N353" i="5"/>
  <c r="O353" i="5" s="1"/>
  <c r="N351" i="5"/>
  <c r="O351" i="5" s="1"/>
  <c r="N320" i="5"/>
  <c r="P320" i="5" s="1"/>
  <c r="N378" i="5"/>
  <c r="P378" i="5" s="1"/>
  <c r="N345" i="5"/>
  <c r="P345" i="5" s="1"/>
  <c r="N350" i="5"/>
  <c r="P350" i="5" s="1"/>
  <c r="N371" i="5"/>
  <c r="O371" i="5" s="1"/>
  <c r="N332" i="5"/>
  <c r="O332" i="5" s="1"/>
  <c r="N281" i="5"/>
  <c r="O281" i="5" s="1"/>
  <c r="N221" i="5"/>
  <c r="P221" i="5" s="1"/>
  <c r="N308" i="5"/>
  <c r="O308" i="5" s="1"/>
  <c r="N236" i="5"/>
  <c r="O236" i="5" s="1"/>
  <c r="N349" i="5"/>
  <c r="O349" i="5" s="1"/>
  <c r="N235" i="5"/>
  <c r="P235" i="5" s="1"/>
  <c r="N261" i="5"/>
  <c r="P261" i="5" s="1"/>
  <c r="N356" i="5"/>
  <c r="P356" i="5" s="1"/>
  <c r="N270" i="5"/>
  <c r="P270" i="5" s="1"/>
  <c r="N259" i="5"/>
  <c r="P259" i="5" s="1"/>
  <c r="N257" i="5"/>
  <c r="P257" i="5" s="1"/>
  <c r="N162" i="5"/>
  <c r="P162" i="5" s="1"/>
  <c r="N192" i="5"/>
  <c r="P192" i="5" s="1"/>
  <c r="N156" i="5"/>
  <c r="O156" i="5" s="1"/>
  <c r="N198" i="5"/>
  <c r="P198" i="5" s="1"/>
  <c r="N161" i="5"/>
  <c r="P161" i="5" s="1"/>
  <c r="N115" i="5"/>
  <c r="O115" i="5" s="1"/>
  <c r="N184" i="5"/>
  <c r="O184" i="5" s="1"/>
  <c r="N137" i="5"/>
  <c r="P137" i="5" s="1"/>
  <c r="N141" i="5"/>
  <c r="P141" i="5" s="1"/>
  <c r="N138" i="5"/>
  <c r="P138" i="5" s="1"/>
  <c r="N80" i="5"/>
  <c r="P80" i="5" s="1"/>
  <c r="N136" i="5"/>
  <c r="O136" i="5" s="1"/>
  <c r="N94" i="5"/>
  <c r="O94" i="5" s="1"/>
  <c r="N23" i="5"/>
  <c r="P23" i="5" s="1"/>
  <c r="N34" i="5"/>
  <c r="O34" i="5" s="1"/>
  <c r="N49" i="5"/>
  <c r="O49" i="5" s="1"/>
  <c r="N190" i="5"/>
  <c r="P190" i="5" s="1"/>
  <c r="N13" i="5"/>
  <c r="P13" i="5" s="1"/>
  <c r="N36" i="5"/>
  <c r="O36" i="5" s="1"/>
  <c r="N45" i="5"/>
  <c r="N182" i="5"/>
  <c r="O182" i="5" s="1"/>
  <c r="H54" i="5"/>
  <c r="I54" i="5" s="1"/>
  <c r="K54" i="5" s="1"/>
  <c r="N111" i="5"/>
  <c r="P111" i="5" s="1"/>
  <c r="N17" i="5"/>
  <c r="P17" i="5" s="1"/>
  <c r="N77" i="5"/>
  <c r="P77" i="5" s="1"/>
  <c r="N576" i="5"/>
  <c r="P576" i="5" s="1"/>
  <c r="N579" i="5"/>
  <c r="P579" i="5" s="1"/>
  <c r="N566" i="5"/>
  <c r="O566" i="5" s="1"/>
  <c r="H549" i="5"/>
  <c r="N549" i="5" s="1"/>
  <c r="O549" i="5" s="1"/>
  <c r="N532" i="5"/>
  <c r="P532" i="5" s="1"/>
  <c r="N520" i="5"/>
  <c r="P520" i="5" s="1"/>
  <c r="N564" i="5"/>
  <c r="O564" i="5" s="1"/>
  <c r="N567" i="5"/>
  <c r="P567" i="5" s="1"/>
  <c r="N525" i="5"/>
  <c r="P525" i="5" s="1"/>
  <c r="N546" i="5"/>
  <c r="O546" i="5" s="1"/>
  <c r="N500" i="5"/>
  <c r="P500" i="5" s="1"/>
  <c r="N488" i="5"/>
  <c r="O488" i="5" s="1"/>
  <c r="N475" i="5"/>
  <c r="O475" i="5" s="1"/>
  <c r="N540" i="5"/>
  <c r="O540" i="5" s="1"/>
  <c r="N470" i="5"/>
  <c r="P470" i="5" s="1"/>
  <c r="N458" i="5"/>
  <c r="O458" i="5" s="1"/>
  <c r="N446" i="5"/>
  <c r="O446" i="5" s="1"/>
  <c r="N433" i="5"/>
  <c r="P433" i="5" s="1"/>
  <c r="N487" i="5"/>
  <c r="P487" i="5" s="1"/>
  <c r="N495" i="5"/>
  <c r="O495" i="5" s="1"/>
  <c r="N425" i="5"/>
  <c r="P425" i="5" s="1"/>
  <c r="N432" i="5"/>
  <c r="O432" i="5" s="1"/>
  <c r="N369" i="5"/>
  <c r="P369" i="5" s="1"/>
  <c r="N426" i="5"/>
  <c r="P426" i="5" s="1"/>
  <c r="N374" i="5"/>
  <c r="O374" i="5" s="1"/>
  <c r="N365" i="5"/>
  <c r="O365" i="5" s="1"/>
  <c r="N414" i="5"/>
  <c r="O414" i="5" s="1"/>
  <c r="N416" i="5"/>
  <c r="P416" i="5" s="1"/>
  <c r="N341" i="5"/>
  <c r="P341" i="5" s="1"/>
  <c r="N329" i="5"/>
  <c r="P329" i="5" s="1"/>
  <c r="N347" i="5"/>
  <c r="O347" i="5" s="1"/>
  <c r="N335" i="5"/>
  <c r="P335" i="5" s="1"/>
  <c r="N398" i="5"/>
  <c r="O398" i="5" s="1"/>
  <c r="N284" i="5"/>
  <c r="P284" i="5" s="1"/>
  <c r="N315" i="5"/>
  <c r="P315" i="5" s="1"/>
  <c r="N268" i="5"/>
  <c r="P268" i="5" s="1"/>
  <c r="N217" i="5"/>
  <c r="P217" i="5" s="1"/>
  <c r="N272" i="5"/>
  <c r="O272" i="5" s="1"/>
  <c r="N234" i="5"/>
  <c r="P234" i="5" s="1"/>
  <c r="N317" i="5"/>
  <c r="O317" i="5" s="1"/>
  <c r="N304" i="5"/>
  <c r="P304" i="5" s="1"/>
  <c r="N201" i="5"/>
  <c r="P201" i="5" s="1"/>
  <c r="N328" i="5"/>
  <c r="O328" i="5" s="1"/>
  <c r="N258" i="5"/>
  <c r="P258" i="5" s="1"/>
  <c r="N286" i="5"/>
  <c r="O286" i="5" s="1"/>
  <c r="N199" i="5"/>
  <c r="P199" i="5" s="1"/>
  <c r="N250" i="5"/>
  <c r="P250" i="5" s="1"/>
  <c r="N238" i="5"/>
  <c r="P238" i="5" s="1"/>
  <c r="N278" i="5"/>
  <c r="P278" i="5" s="1"/>
  <c r="N209" i="5"/>
  <c r="O209" i="5" s="1"/>
  <c r="N181" i="5"/>
  <c r="P181" i="5" s="1"/>
  <c r="N223" i="5"/>
  <c r="O223" i="5" s="1"/>
  <c r="N191" i="5"/>
  <c r="P191" i="5" s="1"/>
  <c r="N155" i="5"/>
  <c r="P155" i="5" s="1"/>
  <c r="N124" i="5"/>
  <c r="P124" i="5" s="1"/>
  <c r="N71" i="5"/>
  <c r="P71" i="5" s="1"/>
  <c r="N62" i="5"/>
  <c r="P62" i="5" s="1"/>
  <c r="N128" i="5"/>
  <c r="P128" i="5" s="1"/>
  <c r="N74" i="5"/>
  <c r="P74" i="5" s="1"/>
  <c r="N122" i="5"/>
  <c r="P122" i="5" s="1"/>
  <c r="N57" i="5"/>
  <c r="P57" i="5" s="1"/>
  <c r="N12" i="5"/>
  <c r="O12" i="5" s="1"/>
  <c r="N61" i="5"/>
  <c r="P61" i="5" s="1"/>
  <c r="N89" i="5"/>
  <c r="O89" i="5" s="1"/>
  <c r="N47" i="5"/>
  <c r="P47" i="5" s="1"/>
  <c r="N154" i="5"/>
  <c r="P154" i="5" s="1"/>
  <c r="N98" i="5"/>
  <c r="R380" i="5"/>
  <c r="L365" i="5"/>
  <c r="M365" i="5" s="1"/>
  <c r="L183" i="5"/>
  <c r="M183" i="5" s="1"/>
  <c r="R371" i="5"/>
  <c r="L486" i="5"/>
  <c r="M486" i="5" s="1"/>
  <c r="R394" i="5"/>
  <c r="L579" i="5"/>
  <c r="M579" i="5" s="1"/>
  <c r="R201" i="5"/>
  <c r="N133" i="5"/>
  <c r="P133" i="5" s="1"/>
  <c r="N101" i="5"/>
  <c r="O101" i="5" s="1"/>
  <c r="N163" i="5"/>
  <c r="P163" i="5" s="1"/>
  <c r="N27" i="5"/>
  <c r="O27" i="5" s="1"/>
  <c r="N193" i="5"/>
  <c r="P193" i="5" s="1"/>
  <c r="N109" i="5"/>
  <c r="P109" i="5" s="1"/>
  <c r="N202" i="5"/>
  <c r="P202" i="5" s="1"/>
  <c r="N145" i="5"/>
  <c r="O145" i="5" s="1"/>
  <c r="N112" i="5"/>
  <c r="P112" i="5" s="1"/>
  <c r="N177" i="5"/>
  <c r="P177" i="5" s="1"/>
  <c r="N273" i="5"/>
  <c r="P273" i="5" s="1"/>
  <c r="N358" i="5"/>
  <c r="P358" i="5" s="1"/>
  <c r="N179" i="5"/>
  <c r="O179" i="5" s="1"/>
  <c r="N252" i="5"/>
  <c r="P252" i="5" s="1"/>
  <c r="N248" i="5"/>
  <c r="O248" i="5" s="1"/>
  <c r="N299" i="5"/>
  <c r="P299" i="5" s="1"/>
  <c r="N232" i="5"/>
  <c r="P232" i="5" s="1"/>
  <c r="N264" i="5"/>
  <c r="O264" i="5" s="1"/>
  <c r="N408" i="5"/>
  <c r="P408" i="5" s="1"/>
  <c r="N297" i="5"/>
  <c r="P297" i="5" s="1"/>
  <c r="N394" i="5"/>
  <c r="P394" i="5" s="1"/>
  <c r="N519" i="5"/>
  <c r="P519" i="5" s="1"/>
  <c r="N327" i="5"/>
  <c r="O327" i="5" s="1"/>
  <c r="N402" i="5"/>
  <c r="P402" i="5" s="1"/>
  <c r="N423" i="5"/>
  <c r="O423" i="5" s="1"/>
  <c r="N419" i="5"/>
  <c r="P419" i="5" s="1"/>
  <c r="N427" i="5"/>
  <c r="P427" i="5" s="1"/>
  <c r="N472" i="5"/>
  <c r="P472" i="5" s="1"/>
  <c r="N434" i="5"/>
  <c r="P434" i="5" s="1"/>
  <c r="N445" i="5"/>
  <c r="O445" i="5" s="1"/>
  <c r="N468" i="5"/>
  <c r="O468" i="5" s="1"/>
  <c r="N524" i="5"/>
  <c r="P524" i="5" s="1"/>
  <c r="N486" i="5"/>
  <c r="P486" i="5" s="1"/>
  <c r="N522" i="5"/>
  <c r="O522" i="5" s="1"/>
  <c r="N563" i="5"/>
  <c r="O563" i="5" s="1"/>
  <c r="N558" i="5"/>
  <c r="P558" i="5" s="1"/>
  <c r="N24" i="5"/>
  <c r="O24" i="5" s="1"/>
  <c r="N7" i="5"/>
  <c r="O7" i="5" s="1"/>
  <c r="N151" i="5"/>
  <c r="P151" i="5" s="1"/>
  <c r="V435" i="5"/>
  <c r="T435" i="5"/>
  <c r="R316" i="5"/>
  <c r="L263" i="5"/>
  <c r="M263" i="5" s="1"/>
  <c r="V349" i="5"/>
  <c r="R349" i="5"/>
  <c r="N11" i="5"/>
  <c r="O11" i="5" s="1"/>
  <c r="N18" i="5"/>
  <c r="P18" i="5" s="1"/>
  <c r="N125" i="5"/>
  <c r="P125" i="5" s="1"/>
  <c r="N132" i="5"/>
  <c r="P132" i="5" s="1"/>
  <c r="N93" i="5"/>
  <c r="P93" i="5" s="1"/>
  <c r="N176" i="5"/>
  <c r="O176" i="5" s="1"/>
  <c r="N158" i="5"/>
  <c r="O158" i="5" s="1"/>
  <c r="N130" i="5"/>
  <c r="P130" i="5" s="1"/>
  <c r="N294" i="5"/>
  <c r="P294" i="5" s="1"/>
  <c r="N159" i="5"/>
  <c r="P159" i="5" s="1"/>
  <c r="N231" i="5"/>
  <c r="P231" i="5" s="1"/>
  <c r="N265" i="5"/>
  <c r="O265" i="5" s="1"/>
  <c r="N254" i="5"/>
  <c r="P254" i="5" s="1"/>
  <c r="N305" i="5"/>
  <c r="O305" i="5" s="1"/>
  <c r="N276" i="5"/>
  <c r="O276" i="5" s="1"/>
  <c r="N288" i="5"/>
  <c r="P288" i="5" s="1"/>
  <c r="N309" i="5"/>
  <c r="O309" i="5" s="1"/>
  <c r="N342" i="5"/>
  <c r="P342" i="5" s="1"/>
  <c r="N355" i="5"/>
  <c r="P355" i="5" s="1"/>
  <c r="N330" i="5"/>
  <c r="P330" i="5" s="1"/>
  <c r="N452" i="5"/>
  <c r="P452" i="5" s="1"/>
  <c r="N436" i="5"/>
  <c r="P436" i="5" s="1"/>
  <c r="N477" i="5"/>
  <c r="P477" i="5" s="1"/>
  <c r="N428" i="5"/>
  <c r="P428" i="5" s="1"/>
  <c r="N501" i="5"/>
  <c r="P501" i="5" s="1"/>
  <c r="N447" i="5"/>
  <c r="P447" i="5" s="1"/>
  <c r="N471" i="5"/>
  <c r="P471" i="5" s="1"/>
  <c r="N490" i="5"/>
  <c r="O490" i="5" s="1"/>
  <c r="N547" i="5"/>
  <c r="P547" i="5" s="1"/>
  <c r="N539" i="5"/>
  <c r="O539" i="5" s="1"/>
  <c r="N534" i="5"/>
  <c r="O534" i="5" s="1"/>
  <c r="N569" i="5"/>
  <c r="P569" i="5" s="1"/>
  <c r="N578" i="5"/>
  <c r="P578" i="5" s="1"/>
  <c r="N150" i="5"/>
  <c r="P150" i="5" s="1"/>
  <c r="N32" i="5"/>
  <c r="O32" i="5" s="1"/>
  <c r="N185" i="5"/>
  <c r="P185" i="5" s="1"/>
  <c r="R66" i="5"/>
  <c r="L237" i="5"/>
  <c r="M237" i="5" s="1"/>
  <c r="N5" i="5"/>
  <c r="P5" i="5" s="1"/>
  <c r="N46" i="5"/>
  <c r="O46" i="5" s="1"/>
  <c r="N85" i="5"/>
  <c r="P85" i="5" s="1"/>
  <c r="N43" i="5"/>
  <c r="P43" i="5" s="1"/>
  <c r="N42" i="5"/>
  <c r="P42" i="5" s="1"/>
  <c r="N178" i="5"/>
  <c r="O178" i="5" s="1"/>
  <c r="N197" i="5"/>
  <c r="P197" i="5" s="1"/>
  <c r="N171" i="5"/>
  <c r="O171" i="5" s="1"/>
  <c r="N173" i="5"/>
  <c r="O173" i="5" s="1"/>
  <c r="N233" i="5"/>
  <c r="P233" i="5" s="1"/>
  <c r="N200" i="5"/>
  <c r="O200" i="5" s="1"/>
  <c r="N172" i="5"/>
  <c r="O172" i="5" s="1"/>
  <c r="N242" i="5"/>
  <c r="O242" i="5" s="1"/>
  <c r="N287" i="5"/>
  <c r="P287" i="5" s="1"/>
  <c r="N296" i="5"/>
  <c r="O296" i="5" s="1"/>
  <c r="N275" i="5"/>
  <c r="P275" i="5" s="1"/>
  <c r="N241" i="5"/>
  <c r="O241" i="5" s="1"/>
  <c r="N213" i="5"/>
  <c r="P213" i="5" s="1"/>
  <c r="N303" i="5"/>
  <c r="O303" i="5" s="1"/>
  <c r="N325" i="5"/>
  <c r="P325" i="5" s="1"/>
  <c r="N400" i="5"/>
  <c r="P400" i="5" s="1"/>
  <c r="N312" i="5"/>
  <c r="P312" i="5" s="1"/>
  <c r="N336" i="5"/>
  <c r="P336" i="5" s="1"/>
  <c r="N380" i="5"/>
  <c r="P380" i="5" s="1"/>
  <c r="N392" i="5"/>
  <c r="O392" i="5" s="1"/>
  <c r="N344" i="5"/>
  <c r="P344" i="5" s="1"/>
  <c r="N457" i="5"/>
  <c r="P457" i="5" s="1"/>
  <c r="N437" i="5"/>
  <c r="P437" i="5" s="1"/>
  <c r="N453" i="5"/>
  <c r="O453" i="5" s="1"/>
  <c r="N482" i="5"/>
  <c r="P482" i="5" s="1"/>
  <c r="H550" i="5"/>
  <c r="N550" i="5" s="1"/>
  <c r="O550" i="5" s="1"/>
  <c r="N494" i="5"/>
  <c r="P494" i="5" s="1"/>
  <c r="H551" i="5"/>
  <c r="N551" i="5" s="1"/>
  <c r="O551" i="5" s="1"/>
  <c r="N514" i="5"/>
  <c r="P514" i="5" s="1"/>
  <c r="N541" i="5"/>
  <c r="P541" i="5" s="1"/>
  <c r="N570" i="5"/>
  <c r="P570" i="5" s="1"/>
  <c r="N585" i="5"/>
  <c r="P585" i="5" s="1"/>
  <c r="N59" i="5"/>
  <c r="O59" i="5" s="1"/>
  <c r="N38" i="5"/>
  <c r="P38" i="5" s="1"/>
  <c r="N9" i="5"/>
  <c r="P9" i="5" s="1"/>
  <c r="N174" i="5"/>
  <c r="P174" i="5" s="1"/>
  <c r="H53" i="5"/>
  <c r="N53" i="5" s="1"/>
  <c r="O53" i="5" s="1"/>
  <c r="R397" i="5"/>
  <c r="L359" i="5"/>
  <c r="M359" i="5" s="1"/>
  <c r="R159" i="5"/>
  <c r="R60" i="5"/>
  <c r="N84" i="5"/>
  <c r="T454" i="5"/>
  <c r="R454" i="5"/>
  <c r="R246" i="5"/>
  <c r="R22" i="5"/>
  <c r="R189" i="5"/>
  <c r="R368" i="5"/>
  <c r="T368" i="5"/>
  <c r="T354" i="5"/>
  <c r="N28" i="5"/>
  <c r="O28" i="5" s="1"/>
  <c r="N68" i="5"/>
  <c r="O68" i="5" s="1"/>
  <c r="N96" i="5"/>
  <c r="O96" i="5" s="1"/>
  <c r="N73" i="5"/>
  <c r="O73" i="5" s="1"/>
  <c r="N225" i="5"/>
  <c r="P225" i="5" s="1"/>
  <c r="N117" i="5"/>
  <c r="P117" i="5" s="1"/>
  <c r="N186" i="5"/>
  <c r="P186" i="5" s="1"/>
  <c r="N175" i="5"/>
  <c r="P175" i="5" s="1"/>
  <c r="N280" i="5"/>
  <c r="P280" i="5" s="1"/>
  <c r="N203" i="5"/>
  <c r="O203" i="5" s="1"/>
  <c r="N211" i="5"/>
  <c r="P211" i="5" s="1"/>
  <c r="N274" i="5"/>
  <c r="O274" i="5" s="1"/>
  <c r="N279" i="5"/>
  <c r="P279" i="5" s="1"/>
  <c r="N243" i="5"/>
  <c r="O243" i="5" s="1"/>
  <c r="N214" i="5"/>
  <c r="O214" i="5" s="1"/>
  <c r="N306" i="5"/>
  <c r="P306" i="5" s="1"/>
  <c r="N331" i="5"/>
  <c r="P331" i="5" s="1"/>
  <c r="N364" i="5"/>
  <c r="O364" i="5" s="1"/>
  <c r="N459" i="5"/>
  <c r="P459" i="5" s="1"/>
  <c r="N314" i="5"/>
  <c r="P314" i="5" s="1"/>
  <c r="N338" i="5"/>
  <c r="O338" i="5" s="1"/>
  <c r="N403" i="5"/>
  <c r="P403" i="5" s="1"/>
  <c r="N346" i="5"/>
  <c r="P346" i="5" s="1"/>
  <c r="N417" i="5"/>
  <c r="P417" i="5" s="1"/>
  <c r="N442" i="5"/>
  <c r="O442" i="5" s="1"/>
  <c r="N430" i="5"/>
  <c r="O430" i="5" s="1"/>
  <c r="N455" i="5"/>
  <c r="O455" i="5" s="1"/>
  <c r="N560" i="5"/>
  <c r="O560" i="5" s="1"/>
  <c r="N496" i="5"/>
  <c r="O496" i="5" s="1"/>
  <c r="H554" i="5"/>
  <c r="N554" i="5" s="1"/>
  <c r="O554" i="5" s="1"/>
  <c r="N555" i="5"/>
  <c r="P555" i="5" s="1"/>
  <c r="N516" i="5"/>
  <c r="P516" i="5" s="1"/>
  <c r="N544" i="5"/>
  <c r="O544" i="5" s="1"/>
  <c r="N575" i="5"/>
  <c r="P575" i="5" s="1"/>
  <c r="N587" i="5"/>
  <c r="O587" i="5" s="1"/>
  <c r="N41" i="5"/>
  <c r="P41" i="5" s="1"/>
  <c r="N37" i="5"/>
  <c r="O37" i="5" s="1"/>
  <c r="N70" i="5"/>
  <c r="P70" i="5" s="1"/>
  <c r="V482" i="5"/>
  <c r="T537" i="5"/>
  <c r="L397" i="5"/>
  <c r="M397" i="5" s="1"/>
  <c r="R248" i="5"/>
  <c r="T184" i="5"/>
  <c r="V184" i="5"/>
  <c r="N91" i="5"/>
  <c r="R395" i="5"/>
  <c r="R255" i="5"/>
  <c r="L164" i="5"/>
  <c r="M164" i="5" s="1"/>
  <c r="L142" i="5"/>
  <c r="M142" i="5" s="1"/>
  <c r="L344" i="5"/>
  <c r="M344" i="5" s="1"/>
  <c r="L109" i="5"/>
  <c r="M109" i="5" s="1"/>
  <c r="R61" i="5"/>
  <c r="L516" i="5"/>
  <c r="M516" i="5" s="1"/>
  <c r="L161" i="5"/>
  <c r="M161" i="5" s="1"/>
  <c r="L153" i="5"/>
  <c r="M153" i="5" s="1"/>
  <c r="L328" i="5"/>
  <c r="M328" i="5" s="1"/>
  <c r="L137" i="5"/>
  <c r="M137" i="5" s="1"/>
  <c r="L400" i="5"/>
  <c r="M400" i="5" s="1"/>
  <c r="R92" i="5"/>
  <c r="L309" i="5"/>
  <c r="M309" i="5" s="1"/>
  <c r="L473" i="5"/>
  <c r="M473" i="5" s="1"/>
  <c r="L135" i="5"/>
  <c r="M135" i="5" s="1"/>
  <c r="L312" i="5"/>
  <c r="M312" i="5" s="1"/>
  <c r="L206" i="5"/>
  <c r="M206" i="5" s="1"/>
  <c r="L353" i="5"/>
  <c r="M353" i="5" s="1"/>
  <c r="L106" i="5"/>
  <c r="M106" i="5" s="1"/>
  <c r="L346" i="5"/>
  <c r="M346" i="5" s="1"/>
  <c r="L509" i="5"/>
  <c r="M509" i="5" s="1"/>
  <c r="L46" i="5"/>
  <c r="M46" i="5" s="1"/>
  <c r="R183" i="5"/>
  <c r="L47" i="5"/>
  <c r="M47" i="5" s="1"/>
  <c r="L316" i="5"/>
  <c r="M316" i="5" s="1"/>
  <c r="L58" i="5"/>
  <c r="M58" i="5" s="1"/>
  <c r="L371" i="5"/>
  <c r="M371" i="5" s="1"/>
  <c r="L198" i="5"/>
  <c r="M198" i="5" s="1"/>
  <c r="L187" i="5"/>
  <c r="M187" i="5" s="1"/>
  <c r="L107" i="5"/>
  <c r="M107" i="5" s="1"/>
  <c r="L379" i="5"/>
  <c r="M379" i="5" s="1"/>
  <c r="R105" i="5"/>
  <c r="L588" i="5"/>
  <c r="M588" i="5" s="1"/>
  <c r="L582" i="5"/>
  <c r="M582" i="5" s="1"/>
  <c r="L544" i="5"/>
  <c r="M544" i="5" s="1"/>
  <c r="L331" i="5"/>
  <c r="M331" i="5" s="1"/>
  <c r="L62" i="5"/>
  <c r="M62" i="5" s="1"/>
  <c r="L508" i="5"/>
  <c r="M508" i="5" s="1"/>
  <c r="L389" i="5"/>
  <c r="M389" i="5" s="1"/>
  <c r="L472" i="5"/>
  <c r="M472" i="5" s="1"/>
  <c r="L370" i="5"/>
  <c r="M370" i="5" s="1"/>
  <c r="L314" i="5"/>
  <c r="M314" i="5" s="1"/>
  <c r="L497" i="5"/>
  <c r="M497" i="5" s="1"/>
  <c r="L403" i="5"/>
  <c r="M403" i="5" s="1"/>
  <c r="L234" i="5"/>
  <c r="M234" i="5" s="1"/>
  <c r="R138" i="5"/>
  <c r="R361" i="5"/>
  <c r="R507" i="5"/>
  <c r="L319" i="5"/>
  <c r="M319" i="5" s="1"/>
  <c r="T49" i="5"/>
  <c r="L118" i="5"/>
  <c r="M118" i="5" s="1"/>
  <c r="R561" i="5"/>
  <c r="R423" i="5"/>
  <c r="L540" i="5"/>
  <c r="M540" i="5" s="1"/>
  <c r="L493" i="5"/>
  <c r="M493" i="5" s="1"/>
  <c r="T543" i="5"/>
  <c r="V543" i="5"/>
  <c r="R307" i="5"/>
  <c r="R365" i="5"/>
  <c r="L539" i="5"/>
  <c r="M539" i="5" s="1"/>
  <c r="L418" i="5"/>
  <c r="M418" i="5" s="1"/>
  <c r="L274" i="5"/>
  <c r="M274" i="5" s="1"/>
  <c r="L301" i="5"/>
  <c r="M301" i="5" s="1"/>
  <c r="R228" i="5"/>
  <c r="L226" i="5"/>
  <c r="M226" i="5" s="1"/>
  <c r="L167" i="5"/>
  <c r="M167" i="5" s="1"/>
  <c r="L290" i="5"/>
  <c r="M290" i="5" s="1"/>
  <c r="L154" i="5"/>
  <c r="M154" i="5" s="1"/>
  <c r="L336" i="5"/>
  <c r="M336" i="5" s="1"/>
  <c r="L320" i="5"/>
  <c r="M320" i="5" s="1"/>
  <c r="L158" i="5"/>
  <c r="M158" i="5" s="1"/>
  <c r="L38" i="5"/>
  <c r="M38" i="5" s="1"/>
  <c r="L222" i="5"/>
  <c r="M222" i="5" s="1"/>
  <c r="L49" i="5"/>
  <c r="M49" i="5" s="1"/>
  <c r="L122" i="5"/>
  <c r="M122" i="5" s="1"/>
  <c r="L96" i="5"/>
  <c r="M96" i="5" s="1"/>
  <c r="L246" i="5"/>
  <c r="M246" i="5" s="1"/>
  <c r="R457" i="5"/>
  <c r="R505" i="5"/>
  <c r="L304" i="5"/>
  <c r="M304" i="5" s="1"/>
  <c r="L281" i="5"/>
  <c r="M281" i="5" s="1"/>
  <c r="L203" i="5"/>
  <c r="M203" i="5" s="1"/>
  <c r="L220" i="5"/>
  <c r="M220" i="5" s="1"/>
  <c r="L98" i="5"/>
  <c r="M98" i="5" s="1"/>
  <c r="L59" i="5"/>
  <c r="M59" i="5" s="1"/>
  <c r="L66" i="5"/>
  <c r="M66" i="5" s="1"/>
  <c r="L42" i="5"/>
  <c r="M42" i="5" s="1"/>
  <c r="L120" i="5"/>
  <c r="M120" i="5" s="1"/>
  <c r="L21" i="5"/>
  <c r="M21" i="5" s="1"/>
  <c r="N78" i="5"/>
  <c r="R425" i="5"/>
  <c r="L499" i="5"/>
  <c r="M499" i="5" s="1"/>
  <c r="R295" i="5"/>
  <c r="R252" i="5"/>
  <c r="L138" i="5"/>
  <c r="M138" i="5" s="1"/>
  <c r="L140" i="5"/>
  <c r="M140" i="5" s="1"/>
  <c r="R504" i="5"/>
  <c r="T124" i="5"/>
  <c r="V124" i="5"/>
  <c r="L518" i="5"/>
  <c r="M518" i="5" s="1"/>
  <c r="L177" i="5"/>
  <c r="M177" i="5" s="1"/>
  <c r="L236" i="5"/>
  <c r="M236" i="5" s="1"/>
  <c r="R161" i="5"/>
  <c r="L347" i="5"/>
  <c r="M347" i="5" s="1"/>
  <c r="R282" i="5"/>
  <c r="L491" i="5"/>
  <c r="M491" i="5" s="1"/>
  <c r="L240" i="5"/>
  <c r="M240" i="5" s="1"/>
  <c r="T193" i="5"/>
  <c r="V193" i="5"/>
  <c r="R133" i="5"/>
  <c r="R140" i="5"/>
  <c r="T187" i="5"/>
  <c r="V187" i="5"/>
  <c r="R171" i="5"/>
  <c r="T171" i="5"/>
  <c r="R275" i="5"/>
  <c r="L586" i="5"/>
  <c r="M586" i="5" s="1"/>
  <c r="L585" i="5"/>
  <c r="M585" i="5" s="1"/>
  <c r="L564" i="5"/>
  <c r="M564" i="5" s="1"/>
  <c r="L577" i="5"/>
  <c r="M577" i="5" s="1"/>
  <c r="L488" i="5"/>
  <c r="M488" i="5" s="1"/>
  <c r="L510" i="5"/>
  <c r="M510" i="5" s="1"/>
  <c r="R359" i="5"/>
  <c r="L358" i="5"/>
  <c r="M358" i="5" s="1"/>
  <c r="L262" i="5"/>
  <c r="M262" i="5" s="1"/>
  <c r="L289" i="5"/>
  <c r="M289" i="5" s="1"/>
  <c r="L256" i="5"/>
  <c r="M256" i="5" s="1"/>
  <c r="T121" i="5"/>
  <c r="L72" i="5"/>
  <c r="M72" i="5" s="1"/>
  <c r="R442" i="5"/>
  <c r="L465" i="5"/>
  <c r="M465" i="5" s="1"/>
  <c r="L330" i="5"/>
  <c r="M330" i="5" s="1"/>
  <c r="R196" i="5"/>
  <c r="L31" i="5"/>
  <c r="M31" i="5" s="1"/>
  <c r="R182" i="5"/>
  <c r="R175" i="5"/>
  <c r="R149" i="5"/>
  <c r="L560" i="5"/>
  <c r="M560" i="5" s="1"/>
  <c r="L417" i="5"/>
  <c r="M417" i="5" s="1"/>
  <c r="L512" i="5"/>
  <c r="M512" i="5" s="1"/>
  <c r="L471" i="5"/>
  <c r="M471" i="5" s="1"/>
  <c r="R403" i="5"/>
  <c r="L149" i="5"/>
  <c r="M149" i="5" s="1"/>
  <c r="R158" i="5"/>
  <c r="V186" i="5"/>
  <c r="L114" i="5"/>
  <c r="M114" i="5" s="1"/>
  <c r="L463" i="5"/>
  <c r="M463" i="5" s="1"/>
  <c r="L557" i="5"/>
  <c r="M557" i="5" s="1"/>
  <c r="R135" i="5"/>
  <c r="R330" i="5"/>
  <c r="R341" i="5"/>
  <c r="L345" i="5"/>
  <c r="M345" i="5" s="1"/>
  <c r="L37" i="5"/>
  <c r="M37" i="5" s="1"/>
  <c r="L116" i="5"/>
  <c r="M116" i="5" s="1"/>
  <c r="T185" i="5"/>
  <c r="V185" i="5"/>
  <c r="L67" i="5"/>
  <c r="M67" i="5" s="1"/>
  <c r="T445" i="5"/>
  <c r="V445" i="5"/>
  <c r="L286" i="5"/>
  <c r="M286" i="5" s="1"/>
  <c r="L323" i="5"/>
  <c r="M323" i="5" s="1"/>
  <c r="L248" i="5"/>
  <c r="M248" i="5" s="1"/>
  <c r="R555" i="5"/>
  <c r="R557" i="5"/>
  <c r="L168" i="5"/>
  <c r="M168" i="5" s="1"/>
  <c r="R147" i="5"/>
  <c r="R181" i="5"/>
  <c r="L439" i="5"/>
  <c r="M439" i="5" s="1"/>
  <c r="R393" i="5"/>
  <c r="L243" i="5"/>
  <c r="M243" i="5" s="1"/>
  <c r="R526" i="5"/>
  <c r="R559" i="5"/>
  <c r="R482" i="5"/>
  <c r="T474" i="5"/>
  <c r="L468" i="5"/>
  <c r="M468" i="5" s="1"/>
  <c r="R406" i="5"/>
  <c r="L306" i="5"/>
  <c r="M306" i="5" s="1"/>
  <c r="L133" i="5"/>
  <c r="M133" i="5" s="1"/>
  <c r="V197" i="5"/>
  <c r="L132" i="5"/>
  <c r="M132" i="5" s="1"/>
  <c r="L101" i="5"/>
  <c r="M101" i="5" s="1"/>
  <c r="L524" i="5"/>
  <c r="M524" i="5" s="1"/>
  <c r="V501" i="5"/>
  <c r="T501" i="5"/>
  <c r="R447" i="5"/>
  <c r="L489" i="5"/>
  <c r="M489" i="5" s="1"/>
  <c r="R195" i="5"/>
  <c r="R168" i="5"/>
  <c r="L30" i="5"/>
  <c r="M30" i="5" s="1"/>
  <c r="R558" i="5"/>
  <c r="L533" i="5"/>
  <c r="M533" i="5" s="1"/>
  <c r="R474" i="5"/>
  <c r="L422" i="5"/>
  <c r="M422" i="5" s="1"/>
  <c r="L408" i="5"/>
  <c r="M408" i="5" s="1"/>
  <c r="R309" i="5"/>
  <c r="L265" i="5"/>
  <c r="M265" i="5" s="1"/>
  <c r="L200" i="5"/>
  <c r="M200" i="5" s="1"/>
  <c r="T37" i="5"/>
  <c r="R508" i="5"/>
  <c r="R503" i="5"/>
  <c r="L505" i="5"/>
  <c r="M505" i="5" s="1"/>
  <c r="L293" i="5"/>
  <c r="M293" i="5" s="1"/>
  <c r="L446" i="5"/>
  <c r="M446" i="5" s="1"/>
  <c r="T189" i="5"/>
  <c r="V189" i="5"/>
  <c r="L562" i="5"/>
  <c r="M562" i="5" s="1"/>
  <c r="L207" i="5"/>
  <c r="M207" i="5" s="1"/>
  <c r="L285" i="5"/>
  <c r="M285" i="5" s="1"/>
  <c r="L270" i="5"/>
  <c r="M270" i="5" s="1"/>
  <c r="L208" i="5"/>
  <c r="M208" i="5" s="1"/>
  <c r="L303" i="5"/>
  <c r="M303" i="5" s="1"/>
  <c r="L506" i="5"/>
  <c r="M506" i="5" s="1"/>
  <c r="R448" i="5"/>
  <c r="L428" i="5"/>
  <c r="M428" i="5" s="1"/>
  <c r="L482" i="5"/>
  <c r="M482" i="5" s="1"/>
  <c r="V502" i="5"/>
  <c r="T502" i="5"/>
  <c r="R363" i="5"/>
  <c r="R144" i="5"/>
  <c r="L350" i="5"/>
  <c r="M350" i="5" s="1"/>
  <c r="R333" i="5"/>
  <c r="L213" i="5"/>
  <c r="M213" i="5" s="1"/>
  <c r="V141" i="5"/>
  <c r="T141" i="5"/>
  <c r="R130" i="5"/>
  <c r="L136" i="5"/>
  <c r="M136" i="5" s="1"/>
  <c r="R446" i="5"/>
  <c r="R194" i="5"/>
  <c r="L165" i="5"/>
  <c r="M165" i="5" s="1"/>
  <c r="V96" i="5"/>
  <c r="T96" i="5"/>
  <c r="R528" i="5"/>
  <c r="R458" i="5"/>
  <c r="T384" i="5"/>
  <c r="R297" i="5"/>
  <c r="R98" i="5"/>
  <c r="R28" i="5"/>
  <c r="R568" i="5"/>
  <c r="R570" i="5"/>
  <c r="L576" i="5"/>
  <c r="M576" i="5" s="1"/>
  <c r="T372" i="5"/>
  <c r="V372" i="5"/>
  <c r="V309" i="5"/>
  <c r="T309" i="5"/>
  <c r="R312" i="5"/>
  <c r="R318" i="5"/>
  <c r="R258" i="5"/>
  <c r="R132" i="5"/>
  <c r="R29" i="5"/>
  <c r="L43" i="5"/>
  <c r="M43" i="5" s="1"/>
  <c r="L111" i="5"/>
  <c r="M111" i="5" s="1"/>
  <c r="V8" i="5"/>
  <c r="T8" i="5"/>
  <c r="V80" i="5"/>
  <c r="T80" i="5"/>
  <c r="T22" i="5"/>
  <c r="V22" i="5"/>
  <c r="L575" i="5"/>
  <c r="M575" i="5" s="1"/>
  <c r="R567" i="5"/>
  <c r="R566" i="5"/>
  <c r="R545" i="5"/>
  <c r="R511" i="5"/>
  <c r="L542" i="5"/>
  <c r="M542" i="5" s="1"/>
  <c r="L527" i="5"/>
  <c r="M527" i="5" s="1"/>
  <c r="R509" i="5"/>
  <c r="R455" i="5"/>
  <c r="T488" i="5"/>
  <c r="V488" i="5"/>
  <c r="R424" i="5"/>
  <c r="R460" i="5"/>
  <c r="L496" i="5"/>
  <c r="M496" i="5" s="1"/>
  <c r="L531" i="5"/>
  <c r="M531" i="5" s="1"/>
  <c r="T377" i="5"/>
  <c r="V377" i="5"/>
  <c r="T396" i="5"/>
  <c r="V396" i="5"/>
  <c r="R408" i="5"/>
  <c r="R345" i="5"/>
  <c r="T395" i="5"/>
  <c r="V395" i="5"/>
  <c r="T388" i="5"/>
  <c r="V388" i="5"/>
  <c r="R352" i="5"/>
  <c r="T391" i="5"/>
  <c r="V391" i="5"/>
  <c r="R326" i="5"/>
  <c r="L302" i="5"/>
  <c r="M302" i="5" s="1"/>
  <c r="R277" i="5"/>
  <c r="R204" i="5"/>
  <c r="R210" i="5"/>
  <c r="L317" i="5"/>
  <c r="M317" i="5" s="1"/>
  <c r="T246" i="5"/>
  <c r="L280" i="5"/>
  <c r="M280" i="5" s="1"/>
  <c r="R429" i="5"/>
  <c r="V237" i="5"/>
  <c r="T237" i="5"/>
  <c r="R206" i="5"/>
  <c r="R233" i="5"/>
  <c r="V168" i="5"/>
  <c r="T168" i="5"/>
  <c r="R208" i="5"/>
  <c r="L117" i="5"/>
  <c r="M117" i="5" s="1"/>
  <c r="L245" i="5"/>
  <c r="M245" i="5" s="1"/>
  <c r="R290" i="5"/>
  <c r="L160" i="5"/>
  <c r="M160" i="5" s="1"/>
  <c r="V105" i="5"/>
  <c r="T105" i="5"/>
  <c r="R57" i="5"/>
  <c r="R41" i="5"/>
  <c r="R17" i="5"/>
  <c r="R23" i="5"/>
  <c r="R90" i="5"/>
  <c r="R77" i="5"/>
  <c r="R69" i="5"/>
  <c r="R48" i="5"/>
  <c r="R154" i="5"/>
  <c r="T143" i="5"/>
  <c r="V143" i="5"/>
  <c r="R109" i="5"/>
  <c r="R6" i="5"/>
  <c r="L157" i="5"/>
  <c r="M157" i="5" s="1"/>
  <c r="L125" i="5"/>
  <c r="M125" i="5" s="1"/>
  <c r="R111" i="5"/>
  <c r="V507" i="5"/>
  <c r="T507" i="5"/>
  <c r="R470" i="5"/>
  <c r="R531" i="5"/>
  <c r="R298" i="5"/>
  <c r="T307" i="5"/>
  <c r="R291" i="5"/>
  <c r="R271" i="5"/>
  <c r="V180" i="5"/>
  <c r="T180" i="5"/>
  <c r="R303" i="5"/>
  <c r="T178" i="5"/>
  <c r="V178" i="5"/>
  <c r="L514" i="5"/>
  <c r="M514" i="5" s="1"/>
  <c r="T378" i="5"/>
  <c r="V378" i="5"/>
  <c r="R213" i="5"/>
  <c r="R259" i="5"/>
  <c r="R317" i="5"/>
  <c r="V287" i="5"/>
  <c r="T287" i="5"/>
  <c r="R27" i="5"/>
  <c r="R45" i="5"/>
  <c r="R78" i="5"/>
  <c r="V30" i="5"/>
  <c r="T30" i="5"/>
  <c r="V18" i="5"/>
  <c r="T18" i="5"/>
  <c r="R586" i="5"/>
  <c r="R562" i="5"/>
  <c r="R585" i="5"/>
  <c r="R565" i="5"/>
  <c r="L569" i="5"/>
  <c r="M569" i="5" s="1"/>
  <c r="R577" i="5"/>
  <c r="V542" i="5"/>
  <c r="T542" i="5"/>
  <c r="R560" i="5"/>
  <c r="R535" i="5"/>
  <c r="R525" i="5"/>
  <c r="R418" i="5"/>
  <c r="R496" i="5"/>
  <c r="L434" i="5"/>
  <c r="M434" i="5" s="1"/>
  <c r="T473" i="5"/>
  <c r="V473" i="5"/>
  <c r="L410" i="5"/>
  <c r="M410" i="5" s="1"/>
  <c r="R364" i="5"/>
  <c r="V538" i="5"/>
  <c r="L438" i="5"/>
  <c r="M438" i="5" s="1"/>
  <c r="R342" i="5"/>
  <c r="R335" i="5"/>
  <c r="R328" i="5"/>
  <c r="T492" i="5"/>
  <c r="V492" i="5"/>
  <c r="R262" i="5"/>
  <c r="R306" i="5"/>
  <c r="L427" i="5"/>
  <c r="M427" i="5" s="1"/>
  <c r="V301" i="5"/>
  <c r="T301" i="5"/>
  <c r="V316" i="5"/>
  <c r="T316" i="5"/>
  <c r="R280" i="5"/>
  <c r="R224" i="5"/>
  <c r="L429" i="5"/>
  <c r="M429" i="5" s="1"/>
  <c r="L264" i="5"/>
  <c r="M264" i="5" s="1"/>
  <c r="R285" i="5"/>
  <c r="R265" i="5"/>
  <c r="T236" i="5"/>
  <c r="V236" i="5"/>
  <c r="R226" i="5"/>
  <c r="R244" i="5"/>
  <c r="R238" i="5"/>
  <c r="R205" i="5"/>
  <c r="L233" i="5"/>
  <c r="M233" i="5" s="1"/>
  <c r="V231" i="5"/>
  <c r="T231" i="5"/>
  <c r="L260" i="5"/>
  <c r="M260" i="5" s="1"/>
  <c r="R103" i="5"/>
  <c r="R108" i="5"/>
  <c r="R170" i="5"/>
  <c r="R163" i="5"/>
  <c r="V129" i="5"/>
  <c r="T129" i="5"/>
  <c r="R101" i="5"/>
  <c r="R89" i="5"/>
  <c r="R65" i="5"/>
  <c r="L129" i="5"/>
  <c r="M129" i="5" s="1"/>
  <c r="R19" i="5"/>
  <c r="V100" i="5"/>
  <c r="T100" i="5"/>
  <c r="R125" i="5"/>
  <c r="R36" i="5"/>
  <c r="L8" i="5"/>
  <c r="M8" i="5" s="1"/>
  <c r="R84" i="5"/>
  <c r="V21" i="5"/>
  <c r="T21" i="5"/>
  <c r="V46" i="5"/>
  <c r="T46" i="5"/>
  <c r="R440" i="5"/>
  <c r="R529" i="5"/>
  <c r="R464" i="5"/>
  <c r="R451" i="5"/>
  <c r="V514" i="5"/>
  <c r="T514" i="5"/>
  <c r="V417" i="5"/>
  <c r="T417" i="5"/>
  <c r="T397" i="5"/>
  <c r="V397" i="5"/>
  <c r="T373" i="5"/>
  <c r="V373" i="5"/>
  <c r="R292" i="5"/>
  <c r="V355" i="5"/>
  <c r="T355" i="5"/>
  <c r="R286" i="5"/>
  <c r="R305" i="5"/>
  <c r="V320" i="5"/>
  <c r="T320" i="5"/>
  <c r="R207" i="5"/>
  <c r="R304" i="5"/>
  <c r="R331" i="5"/>
  <c r="R203" i="5"/>
  <c r="R110" i="5"/>
  <c r="R353" i="5"/>
  <c r="V261" i="5"/>
  <c r="T261" i="5"/>
  <c r="R200" i="5"/>
  <c r="R260" i="5"/>
  <c r="R174" i="5"/>
  <c r="R142" i="5"/>
  <c r="R99" i="5"/>
  <c r="R33" i="5"/>
  <c r="V128" i="5"/>
  <c r="T128" i="5"/>
  <c r="R95" i="5"/>
  <c r="R87" i="5"/>
  <c r="R75" i="5"/>
  <c r="R16" i="5"/>
  <c r="R50" i="5"/>
  <c r="R20" i="5"/>
  <c r="V43" i="5"/>
  <c r="T43" i="5"/>
  <c r="T10" i="5"/>
  <c r="V10" i="5"/>
  <c r="V38" i="5"/>
  <c r="T38" i="5"/>
  <c r="R579" i="5"/>
  <c r="R456" i="5"/>
  <c r="R279" i="5"/>
  <c r="R319" i="5"/>
  <c r="R274" i="5"/>
  <c r="R81" i="5"/>
  <c r="R40" i="5"/>
  <c r="R548" i="5"/>
  <c r="V556" i="5"/>
  <c r="T556" i="5"/>
  <c r="T441" i="5"/>
  <c r="V441" i="5"/>
  <c r="V419" i="5"/>
  <c r="T419" i="5"/>
  <c r="R337" i="5"/>
  <c r="V248" i="5"/>
  <c r="T248" i="5"/>
  <c r="L150" i="5"/>
  <c r="M150" i="5" s="1"/>
  <c r="R79" i="5"/>
  <c r="R426" i="5"/>
  <c r="R409" i="5"/>
  <c r="T371" i="5"/>
  <c r="V371" i="5"/>
  <c r="T389" i="5"/>
  <c r="V389" i="5"/>
  <c r="R583" i="5"/>
  <c r="R584" i="5"/>
  <c r="R569" i="5"/>
  <c r="R524" i="5"/>
  <c r="R515" i="5"/>
  <c r="L525" i="5"/>
  <c r="M525" i="5" s="1"/>
  <c r="R536" i="5"/>
  <c r="R533" i="5"/>
  <c r="L523" i="5"/>
  <c r="M523" i="5" s="1"/>
  <c r="R530" i="5"/>
  <c r="R472" i="5"/>
  <c r="R468" i="5"/>
  <c r="L416" i="5"/>
  <c r="M416" i="5" s="1"/>
  <c r="R416" i="5"/>
  <c r="L466" i="5"/>
  <c r="M466" i="5" s="1"/>
  <c r="R410" i="5"/>
  <c r="L364" i="5"/>
  <c r="M364" i="5" s="1"/>
  <c r="T433" i="5"/>
  <c r="V433" i="5"/>
  <c r="R334" i="5"/>
  <c r="T367" i="5"/>
  <c r="V367" i="5"/>
  <c r="R325" i="5"/>
  <c r="R323" i="5"/>
  <c r="R313" i="5"/>
  <c r="R427" i="5"/>
  <c r="R276" i="5"/>
  <c r="R321" i="5"/>
  <c r="T405" i="5"/>
  <c r="V405" i="5"/>
  <c r="L294" i="5"/>
  <c r="M294" i="5" s="1"/>
  <c r="R311" i="5"/>
  <c r="L297" i="5"/>
  <c r="M297" i="5" s="1"/>
  <c r="R264" i="5"/>
  <c r="R243" i="5"/>
  <c r="R249" i="5"/>
  <c r="V221" i="5"/>
  <c r="T221" i="5"/>
  <c r="R278" i="5"/>
  <c r="R225" i="5"/>
  <c r="V255" i="5"/>
  <c r="T255" i="5"/>
  <c r="R267" i="5"/>
  <c r="L170" i="5"/>
  <c r="M170" i="5" s="1"/>
  <c r="V146" i="5"/>
  <c r="T146" i="5"/>
  <c r="L163" i="5"/>
  <c r="M163" i="5" s="1"/>
  <c r="R139" i="5"/>
  <c r="V136" i="5"/>
  <c r="T136" i="5"/>
  <c r="L93" i="5"/>
  <c r="M93" i="5" s="1"/>
  <c r="L112" i="5"/>
  <c r="M112" i="5" s="1"/>
  <c r="L100" i="5"/>
  <c r="M100" i="5" s="1"/>
  <c r="L95" i="5"/>
  <c r="M95" i="5" s="1"/>
  <c r="R85" i="5"/>
  <c r="R73" i="5"/>
  <c r="R32" i="5"/>
  <c r="R11" i="5"/>
  <c r="R39" i="5"/>
  <c r="R35" i="5"/>
  <c r="R91" i="5"/>
  <c r="V34" i="5"/>
  <c r="T34" i="5"/>
  <c r="V59" i="5"/>
  <c r="T59" i="5"/>
  <c r="V42" i="5"/>
  <c r="T42" i="5"/>
  <c r="T546" i="5"/>
  <c r="V546" i="5"/>
  <c r="R420" i="5"/>
  <c r="R268" i="5"/>
  <c r="R160" i="5"/>
  <c r="R26" i="5"/>
  <c r="R157" i="5"/>
  <c r="R88" i="5"/>
  <c r="V62" i="5"/>
  <c r="T62" i="5"/>
  <c r="R575" i="5"/>
  <c r="R481" i="5"/>
  <c r="R434" i="5"/>
  <c r="R485" i="5"/>
  <c r="T475" i="5"/>
  <c r="V475" i="5"/>
  <c r="R347" i="5"/>
  <c r="R245" i="5"/>
  <c r="R24" i="5"/>
  <c r="V539" i="5"/>
  <c r="T539" i="5"/>
  <c r="R510" i="5"/>
  <c r="R500" i="5"/>
  <c r="R412" i="5"/>
  <c r="R587" i="5"/>
  <c r="R588" i="5"/>
  <c r="L584" i="5"/>
  <c r="M584" i="5" s="1"/>
  <c r="R582" i="5"/>
  <c r="R573" i="5"/>
  <c r="L536" i="5"/>
  <c r="M536" i="5" s="1"/>
  <c r="V479" i="5"/>
  <c r="T494" i="5"/>
  <c r="V494" i="5"/>
  <c r="R436" i="5"/>
  <c r="R462" i="5"/>
  <c r="R422" i="5"/>
  <c r="T390" i="5"/>
  <c r="V390" i="5"/>
  <c r="R411" i="5"/>
  <c r="T383" i="5"/>
  <c r="V383" i="5"/>
  <c r="T439" i="5"/>
  <c r="V439" i="5"/>
  <c r="R466" i="5"/>
  <c r="T407" i="5"/>
  <c r="V407" i="5"/>
  <c r="R322" i="5"/>
  <c r="R300" i="5"/>
  <c r="R310" i="5"/>
  <c r="L325" i="5"/>
  <c r="M325" i="5" s="1"/>
  <c r="R254" i="5"/>
  <c r="L313" i="5"/>
  <c r="M313" i="5" s="1"/>
  <c r="V343" i="5"/>
  <c r="T343" i="5"/>
  <c r="R315" i="5"/>
  <c r="R308" i="5"/>
  <c r="L276" i="5"/>
  <c r="M276" i="5" s="1"/>
  <c r="R329" i="5"/>
  <c r="R223" i="5"/>
  <c r="L321" i="5"/>
  <c r="M321" i="5" s="1"/>
  <c r="R299" i="5"/>
  <c r="R232" i="5"/>
  <c r="R289" i="5"/>
  <c r="R281" i="5"/>
  <c r="R270" i="5"/>
  <c r="L225" i="5"/>
  <c r="M225" i="5" s="1"/>
  <c r="V155" i="5"/>
  <c r="T155" i="5"/>
  <c r="V214" i="5"/>
  <c r="T214" i="5"/>
  <c r="R250" i="5"/>
  <c r="R202" i="5"/>
  <c r="R127" i="5"/>
  <c r="R167" i="5"/>
  <c r="L139" i="5"/>
  <c r="M139" i="5" s="1"/>
  <c r="R220" i="5"/>
  <c r="R7" i="5"/>
  <c r="R15" i="5"/>
  <c r="R83" i="5"/>
  <c r="L48" i="5"/>
  <c r="M48" i="5" s="1"/>
  <c r="R82" i="5"/>
  <c r="R74" i="5"/>
  <c r="V12" i="5"/>
  <c r="T12" i="5"/>
  <c r="V86" i="5"/>
  <c r="T86" i="5"/>
  <c r="V72" i="5"/>
  <c r="T72" i="5"/>
  <c r="R544" i="5"/>
  <c r="R478" i="5"/>
  <c r="R414" i="5"/>
  <c r="R453" i="5"/>
  <c r="T400" i="5"/>
  <c r="V400" i="5"/>
  <c r="R356" i="5"/>
  <c r="R288" i="5"/>
  <c r="R215" i="5"/>
  <c r="R256" i="5"/>
  <c r="R117" i="5"/>
  <c r="V120" i="5"/>
  <c r="T120" i="5"/>
  <c r="V166" i="5"/>
  <c r="T166" i="5"/>
  <c r="V76" i="5"/>
  <c r="T76" i="5"/>
  <c r="T47" i="5"/>
  <c r="V47" i="5"/>
  <c r="R563" i="5"/>
  <c r="V523" i="5"/>
  <c r="T523" i="5"/>
  <c r="L460" i="5"/>
  <c r="M460" i="5" s="1"/>
  <c r="T398" i="5"/>
  <c r="V398" i="5"/>
  <c r="R415" i="5"/>
  <c r="R438" i="5"/>
  <c r="R302" i="5"/>
  <c r="R296" i="5"/>
  <c r="R219" i="5"/>
  <c r="L231" i="5"/>
  <c r="M231" i="5" s="1"/>
  <c r="L266" i="5"/>
  <c r="M266" i="5" s="1"/>
  <c r="T176" i="5"/>
  <c r="V176" i="5"/>
  <c r="R589" i="5"/>
  <c r="R564" i="5"/>
  <c r="L563" i="5"/>
  <c r="M563" i="5" s="1"/>
  <c r="R516" i="5"/>
  <c r="R576" i="5"/>
  <c r="R519" i="5"/>
  <c r="R432" i="5"/>
  <c r="T467" i="5"/>
  <c r="V467" i="5"/>
  <c r="T461" i="5"/>
  <c r="V461" i="5"/>
  <c r="R428" i="5"/>
  <c r="R431" i="5"/>
  <c r="T465" i="5"/>
  <c r="V465" i="5"/>
  <c r="L456" i="5"/>
  <c r="M456" i="5" s="1"/>
  <c r="R413" i="5"/>
  <c r="T518" i="5"/>
  <c r="R512" i="5"/>
  <c r="R471" i="5"/>
  <c r="L453" i="5"/>
  <c r="M453" i="5" s="1"/>
  <c r="R430" i="5"/>
  <c r="T404" i="5"/>
  <c r="V404" i="5"/>
  <c r="T443" i="5"/>
  <c r="V443" i="5"/>
  <c r="R339" i="5"/>
  <c r="R332" i="5"/>
  <c r="T344" i="5"/>
  <c r="V344" i="5"/>
  <c r="L322" i="5"/>
  <c r="M322" i="5" s="1"/>
  <c r="R324" i="5"/>
  <c r="T358" i="5"/>
  <c r="V358" i="5"/>
  <c r="L315" i="5"/>
  <c r="M315" i="5" s="1"/>
  <c r="L329" i="5"/>
  <c r="M329" i="5" s="1"/>
  <c r="L223" i="5"/>
  <c r="M223" i="5" s="1"/>
  <c r="V336" i="5"/>
  <c r="T336" i="5"/>
  <c r="V314" i="5"/>
  <c r="T314" i="5"/>
  <c r="R294" i="5"/>
  <c r="L221" i="5"/>
  <c r="M221" i="5" s="1"/>
  <c r="L311" i="5"/>
  <c r="M311" i="5" s="1"/>
  <c r="L296" i="5"/>
  <c r="M296" i="5" s="1"/>
  <c r="V272" i="5"/>
  <c r="T272" i="5"/>
  <c r="T241" i="5"/>
  <c r="V241" i="5"/>
  <c r="R266" i="5"/>
  <c r="L318" i="5"/>
  <c r="M318" i="5" s="1"/>
  <c r="L278" i="5"/>
  <c r="M278" i="5" s="1"/>
  <c r="L267" i="5"/>
  <c r="M267" i="5" s="1"/>
  <c r="L258" i="5"/>
  <c r="M258" i="5" s="1"/>
  <c r="V172" i="5"/>
  <c r="T172" i="5"/>
  <c r="L250" i="5"/>
  <c r="M250" i="5" s="1"/>
  <c r="R97" i="5"/>
  <c r="R114" i="5"/>
  <c r="R70" i="5"/>
  <c r="R14" i="5"/>
  <c r="R112" i="5"/>
  <c r="R106" i="5"/>
  <c r="R93" i="5"/>
  <c r="R63" i="5"/>
  <c r="L35" i="5"/>
  <c r="M35" i="5" s="1"/>
  <c r="V102" i="5"/>
  <c r="T102" i="5"/>
  <c r="L12" i="5"/>
  <c r="M12" i="5" s="1"/>
  <c r="R44" i="5"/>
  <c r="L166" i="5"/>
  <c r="M166" i="5" s="1"/>
  <c r="V113" i="5"/>
  <c r="T113" i="5"/>
  <c r="T392" i="5" l="1"/>
  <c r="T459" i="5"/>
  <c r="T381" i="5"/>
  <c r="T60" i="5"/>
  <c r="T222" i="5"/>
  <c r="T394" i="5"/>
  <c r="T188" i="5"/>
  <c r="T229" i="5"/>
  <c r="T538" i="5"/>
  <c r="T374" i="5"/>
  <c r="T293" i="5"/>
  <c r="T479" i="5"/>
  <c r="T212" i="5"/>
  <c r="S52" i="5"/>
  <c r="U52" i="5" s="1"/>
  <c r="T498" i="5"/>
  <c r="T380" i="5"/>
  <c r="T452" i="5"/>
  <c r="T9" i="5"/>
  <c r="T366" i="5"/>
  <c r="T350" i="5"/>
  <c r="T159" i="5"/>
  <c r="P115" i="5"/>
  <c r="T463" i="5"/>
  <c r="T521" i="5"/>
  <c r="O541" i="5"/>
  <c r="T190" i="5"/>
  <c r="T360" i="5"/>
  <c r="T164" i="5"/>
  <c r="T375" i="5"/>
  <c r="T359" i="5"/>
  <c r="T547" i="5"/>
  <c r="T235" i="5"/>
  <c r="T402" i="5"/>
  <c r="T158" i="5"/>
  <c r="T526" i="5"/>
  <c r="O63" i="5"/>
  <c r="T406" i="5"/>
  <c r="T476" i="5"/>
  <c r="T252" i="5"/>
  <c r="T387" i="5"/>
  <c r="T247" i="5"/>
  <c r="T230" i="5"/>
  <c r="T379" i="5"/>
  <c r="T490" i="5"/>
  <c r="T385" i="5"/>
  <c r="T486" i="5"/>
  <c r="T240" i="5"/>
  <c r="P88" i="5"/>
  <c r="P50" i="5"/>
  <c r="T399" i="5"/>
  <c r="T386" i="5"/>
  <c r="T437" i="5"/>
  <c r="T376" i="5"/>
  <c r="T403" i="5"/>
  <c r="T489" i="5"/>
  <c r="T66" i="5"/>
  <c r="T534" i="5"/>
  <c r="U116" i="5"/>
  <c r="V116" i="5" s="1"/>
  <c r="U469" i="5"/>
  <c r="V469" i="5" s="1"/>
  <c r="T92" i="5"/>
  <c r="U92" i="5"/>
  <c r="V92" i="5" s="1"/>
  <c r="T493" i="5"/>
  <c r="U493" i="5"/>
  <c r="V493" i="5" s="1"/>
  <c r="T346" i="5"/>
  <c r="T495" i="5"/>
  <c r="U495" i="5"/>
  <c r="V495" i="5" s="1"/>
  <c r="T484" i="5"/>
  <c r="U484" i="5"/>
  <c r="V484" i="5" s="1"/>
  <c r="T116" i="5"/>
  <c r="T370" i="5"/>
  <c r="U370" i="5"/>
  <c r="V370" i="5" s="1"/>
  <c r="U61" i="5"/>
  <c r="V61" i="5" s="1"/>
  <c r="T104" i="5"/>
  <c r="U104" i="5"/>
  <c r="V104" i="5" s="1"/>
  <c r="T216" i="5"/>
  <c r="U216" i="5"/>
  <c r="V216" i="5" s="1"/>
  <c r="T483" i="5"/>
  <c r="U483" i="5"/>
  <c r="U340" i="5"/>
  <c r="V340" i="5" s="1"/>
  <c r="U161" i="5"/>
  <c r="V161" i="5" s="1"/>
  <c r="U253" i="5"/>
  <c r="V253" i="5" s="1"/>
  <c r="U561" i="5"/>
  <c r="V561" i="5" s="1"/>
  <c r="T94" i="5"/>
  <c r="U94" i="5"/>
  <c r="V94" i="5" s="1"/>
  <c r="T211" i="5"/>
  <c r="T191" i="5"/>
  <c r="U191" i="5"/>
  <c r="V191" i="5" s="1"/>
  <c r="U559" i="5"/>
  <c r="V559" i="5" s="1"/>
  <c r="T71" i="5"/>
  <c r="U491" i="5"/>
  <c r="V491" i="5" s="1"/>
  <c r="U134" i="5"/>
  <c r="V134" i="5" s="1"/>
  <c r="U474" i="5"/>
  <c r="V474" i="5" s="1"/>
  <c r="O316" i="5"/>
  <c r="T469" i="5"/>
  <c r="O217" i="5"/>
  <c r="P265" i="5"/>
  <c r="V399" i="5"/>
  <c r="P430" i="5"/>
  <c r="O93" i="5"/>
  <c r="T351" i="5"/>
  <c r="T269" i="5"/>
  <c r="P463" i="5"/>
  <c r="P196" i="5"/>
  <c r="O175" i="5"/>
  <c r="P96" i="5"/>
  <c r="O342" i="5"/>
  <c r="P475" i="5"/>
  <c r="P27" i="5"/>
  <c r="P146" i="5"/>
  <c r="O134" i="5"/>
  <c r="O337" i="5"/>
  <c r="T257" i="5"/>
  <c r="O470" i="5"/>
  <c r="V293" i="5"/>
  <c r="O75" i="5"/>
  <c r="T115" i="5"/>
  <c r="P237" i="5"/>
  <c r="O536" i="5"/>
  <c r="O226" i="5"/>
  <c r="P367" i="5"/>
  <c r="P365" i="5"/>
  <c r="P508" i="5"/>
  <c r="P311" i="5"/>
  <c r="T327" i="5"/>
  <c r="P328" i="5"/>
  <c r="T401" i="5"/>
  <c r="O355" i="5"/>
  <c r="T162" i="5"/>
  <c r="P206" i="5"/>
  <c r="P19" i="5"/>
  <c r="P441" i="5"/>
  <c r="P33" i="5"/>
  <c r="O312" i="5"/>
  <c r="O428" i="5"/>
  <c r="P309" i="5"/>
  <c r="T581" i="5"/>
  <c r="T273" i="5"/>
  <c r="V521" i="5"/>
  <c r="O40" i="5"/>
  <c r="O13" i="5"/>
  <c r="O411" i="5"/>
  <c r="O354" i="5"/>
  <c r="O216" i="5"/>
  <c r="V359" i="5"/>
  <c r="O234" i="5"/>
  <c r="P374" i="5"/>
  <c r="P572" i="5"/>
  <c r="P243" i="5"/>
  <c r="O403" i="5"/>
  <c r="T369" i="5"/>
  <c r="P291" i="5"/>
  <c r="O235" i="5"/>
  <c r="O394" i="5"/>
  <c r="T131" i="5"/>
  <c r="V463" i="5"/>
  <c r="O48" i="5"/>
  <c r="O528" i="5"/>
  <c r="O271" i="5"/>
  <c r="P105" i="5"/>
  <c r="V387" i="5"/>
  <c r="V452" i="5"/>
  <c r="P94" i="5"/>
  <c r="T156" i="5"/>
  <c r="P338" i="5"/>
  <c r="O565" i="5"/>
  <c r="T532" i="5"/>
  <c r="V537" i="5"/>
  <c r="P100" i="5"/>
  <c r="P156" i="5"/>
  <c r="T5" i="5"/>
  <c r="T58" i="5"/>
  <c r="O109" i="5"/>
  <c r="P332" i="5"/>
  <c r="O344" i="5"/>
  <c r="P563" i="5"/>
  <c r="O80" i="5"/>
  <c r="O472" i="5"/>
  <c r="O252" i="5"/>
  <c r="P343" i="5"/>
  <c r="T169" i="5"/>
  <c r="O409" i="5"/>
  <c r="P209" i="5"/>
  <c r="O573" i="5"/>
  <c r="P219" i="5"/>
  <c r="J553" i="5"/>
  <c r="O379" i="5"/>
  <c r="O139" i="5"/>
  <c r="P395" i="5"/>
  <c r="I553" i="5"/>
  <c r="K553" i="5" s="1"/>
  <c r="O429" i="5"/>
  <c r="O208" i="5"/>
  <c r="O215" i="5"/>
  <c r="Q553" i="5"/>
  <c r="P587" i="5"/>
  <c r="P556" i="5"/>
  <c r="P53" i="5"/>
  <c r="P474" i="5"/>
  <c r="O301" i="5"/>
  <c r="O514" i="5"/>
  <c r="I552" i="5"/>
  <c r="K552" i="5" s="1"/>
  <c r="O419" i="5"/>
  <c r="O483" i="5"/>
  <c r="V540" i="5"/>
  <c r="P256" i="5"/>
  <c r="T242" i="5"/>
  <c r="P574" i="5"/>
  <c r="O42" i="5"/>
  <c r="O443" i="5"/>
  <c r="P303" i="5"/>
  <c r="O368" i="5"/>
  <c r="P164" i="5"/>
  <c r="O512" i="5"/>
  <c r="P466" i="5"/>
  <c r="P535" i="5"/>
  <c r="O473" i="5"/>
  <c r="P458" i="5"/>
  <c r="P362" i="5"/>
  <c r="O339" i="5"/>
  <c r="P184" i="5"/>
  <c r="O123" i="5"/>
  <c r="O494" i="5"/>
  <c r="V483" i="5"/>
  <c r="V346" i="5"/>
  <c r="T134" i="5"/>
  <c r="O452" i="5"/>
  <c r="O415" i="5"/>
  <c r="O382" i="5"/>
  <c r="O202" i="5"/>
  <c r="P531" i="5"/>
  <c r="O320" i="5"/>
  <c r="P489" i="5"/>
  <c r="O293" i="5"/>
  <c r="O586" i="5"/>
  <c r="T153" i="5"/>
  <c r="O503" i="5"/>
  <c r="P87" i="5"/>
  <c r="P521" i="5"/>
  <c r="O377" i="5"/>
  <c r="V403" i="5"/>
  <c r="T348" i="5"/>
  <c r="O513" i="5"/>
  <c r="P103" i="5"/>
  <c r="O318" i="5"/>
  <c r="O314" i="5"/>
  <c r="P464" i="5"/>
  <c r="O162" i="5"/>
  <c r="T393" i="5"/>
  <c r="P424" i="5"/>
  <c r="P333" i="5"/>
  <c r="O132" i="5"/>
  <c r="P28" i="5"/>
  <c r="P169" i="5"/>
  <c r="T541" i="5"/>
  <c r="O44" i="5"/>
  <c r="O352" i="5"/>
  <c r="Q549" i="5"/>
  <c r="O369" i="5"/>
  <c r="O152" i="5"/>
  <c r="O76" i="5"/>
  <c r="O212" i="5"/>
  <c r="O278" i="5"/>
  <c r="O61" i="5"/>
  <c r="O124" i="5"/>
  <c r="P145" i="5"/>
  <c r="O500" i="5"/>
  <c r="O387" i="5"/>
  <c r="T209" i="5"/>
  <c r="P431" i="5"/>
  <c r="P340" i="5"/>
  <c r="P158" i="5"/>
  <c r="T505" i="5"/>
  <c r="O345" i="5"/>
  <c r="O561" i="5"/>
  <c r="P106" i="5"/>
  <c r="T253" i="5"/>
  <c r="T578" i="5"/>
  <c r="T580" i="5"/>
  <c r="P283" i="5"/>
  <c r="O192" i="5"/>
  <c r="P157" i="5"/>
  <c r="O510" i="5"/>
  <c r="P557" i="5"/>
  <c r="O133" i="5"/>
  <c r="P308" i="5"/>
  <c r="O334" i="5"/>
  <c r="O290" i="5"/>
  <c r="O302" i="5"/>
  <c r="P435" i="5"/>
  <c r="P445" i="5"/>
  <c r="O210" i="5"/>
  <c r="T349" i="5"/>
  <c r="T107" i="5"/>
  <c r="V402" i="5"/>
  <c r="P295" i="5"/>
  <c r="O159" i="5"/>
  <c r="P230" i="5"/>
  <c r="T357" i="5"/>
  <c r="O408" i="5"/>
  <c r="V240" i="5"/>
  <c r="P127" i="5"/>
  <c r="P485" i="5"/>
  <c r="P522" i="5"/>
  <c r="O79" i="5"/>
  <c r="O538" i="5"/>
  <c r="O427" i="5"/>
  <c r="V386" i="5"/>
  <c r="P178" i="5"/>
  <c r="V489" i="5"/>
  <c r="P406" i="5"/>
  <c r="P207" i="5"/>
  <c r="O576" i="5"/>
  <c r="P24" i="5"/>
  <c r="P10" i="5"/>
  <c r="V247" i="5"/>
  <c r="P323" i="5"/>
  <c r="J554" i="5"/>
  <c r="O484" i="5"/>
  <c r="O439" i="5"/>
  <c r="O277" i="5"/>
  <c r="V158" i="5"/>
  <c r="P505" i="5"/>
  <c r="P129" i="5"/>
  <c r="O128" i="5"/>
  <c r="P564" i="5"/>
  <c r="V490" i="5"/>
  <c r="O325" i="5"/>
  <c r="O174" i="5"/>
  <c r="P200" i="5"/>
  <c r="P7" i="5"/>
  <c r="O38" i="5"/>
  <c r="P407" i="5"/>
  <c r="O507" i="5"/>
  <c r="O524" i="5"/>
  <c r="P495" i="5"/>
  <c r="P414" i="5"/>
  <c r="P276" i="5"/>
  <c r="P526" i="5"/>
  <c r="P422" i="5"/>
  <c r="P423" i="5"/>
  <c r="P398" i="5"/>
  <c r="O72" i="5"/>
  <c r="V547" i="5"/>
  <c r="P15" i="5"/>
  <c r="P264" i="5"/>
  <c r="I51" i="5"/>
  <c r="K51" i="5" s="1"/>
  <c r="O481" i="5"/>
  <c r="T161" i="5"/>
  <c r="O77" i="5"/>
  <c r="O228" i="5"/>
  <c r="O567" i="5"/>
  <c r="O282" i="5"/>
  <c r="O404" i="5"/>
  <c r="O258" i="5"/>
  <c r="P223" i="5"/>
  <c r="Q51" i="5"/>
  <c r="O529" i="5"/>
  <c r="O240" i="5"/>
  <c r="O177" i="5"/>
  <c r="O194" i="5"/>
  <c r="P298" i="5"/>
  <c r="P551" i="5"/>
  <c r="O425" i="5"/>
  <c r="P286" i="5"/>
  <c r="T517" i="5"/>
  <c r="P292" i="5"/>
  <c r="J51" i="5"/>
  <c r="O266" i="5"/>
  <c r="P37" i="5"/>
  <c r="O511" i="5"/>
  <c r="O144" i="5"/>
  <c r="P371" i="5"/>
  <c r="O257" i="5"/>
  <c r="O198" i="5"/>
  <c r="P136" i="5"/>
  <c r="O245" i="5"/>
  <c r="O92" i="5"/>
  <c r="P113" i="5"/>
  <c r="V457" i="5"/>
  <c r="O224" i="5"/>
  <c r="O562" i="5"/>
  <c r="P95" i="5"/>
  <c r="O383" i="5"/>
  <c r="O25" i="5"/>
  <c r="P527" i="5"/>
  <c r="P480" i="5"/>
  <c r="O161" i="5"/>
  <c r="I550" i="5"/>
  <c r="K550" i="5" s="1"/>
  <c r="P438" i="5"/>
  <c r="P518" i="5"/>
  <c r="P582" i="5"/>
  <c r="T151" i="5"/>
  <c r="O47" i="5"/>
  <c r="P253" i="5"/>
  <c r="T165" i="5"/>
  <c r="O186" i="5"/>
  <c r="V379" i="5"/>
  <c r="T522" i="5"/>
  <c r="P229" i="5"/>
  <c r="P455" i="5"/>
  <c r="O62" i="5"/>
  <c r="O279" i="5"/>
  <c r="O183" i="5"/>
  <c r="P432" i="5"/>
  <c r="P446" i="5"/>
  <c r="O329" i="5"/>
  <c r="P401" i="5"/>
  <c r="O358" i="5"/>
  <c r="P566" i="5"/>
  <c r="P454" i="5"/>
  <c r="O125" i="5"/>
  <c r="N52" i="5"/>
  <c r="O52" i="5" s="1"/>
  <c r="O151" i="5"/>
  <c r="P366" i="5"/>
  <c r="O307" i="5"/>
  <c r="O571" i="5"/>
  <c r="O137" i="5"/>
  <c r="P49" i="5"/>
  <c r="P545" i="5"/>
  <c r="P182" i="5"/>
  <c r="O451" i="5"/>
  <c r="O288" i="5"/>
  <c r="O284" i="5"/>
  <c r="O304" i="5"/>
  <c r="O60" i="5"/>
  <c r="O436" i="5"/>
  <c r="P543" i="5"/>
  <c r="O85" i="5"/>
  <c r="P544" i="5"/>
  <c r="P533" i="5"/>
  <c r="O122" i="5"/>
  <c r="O168" i="5"/>
  <c r="O155" i="5"/>
  <c r="O126" i="5"/>
  <c r="V498" i="5"/>
  <c r="P515" i="5"/>
  <c r="O553" i="5"/>
  <c r="P281" i="5"/>
  <c r="T340" i="5"/>
  <c r="O389" i="5"/>
  <c r="V486" i="5"/>
  <c r="P359" i="5"/>
  <c r="P32" i="5"/>
  <c r="P64" i="5"/>
  <c r="O381" i="5"/>
  <c r="P249" i="5"/>
  <c r="O81" i="5"/>
  <c r="P588" i="5"/>
  <c r="O493" i="5"/>
  <c r="O417" i="5"/>
  <c r="O457" i="5"/>
  <c r="P396" i="5"/>
  <c r="V385" i="5"/>
  <c r="O254" i="5"/>
  <c r="O434" i="5"/>
  <c r="P176" i="5"/>
  <c r="T201" i="5"/>
  <c r="V454" i="5"/>
  <c r="O204" i="5"/>
  <c r="O412" i="5"/>
  <c r="P147" i="5"/>
  <c r="P89" i="5"/>
  <c r="O9" i="5"/>
  <c r="P534" i="5"/>
  <c r="P36" i="5"/>
  <c r="T251" i="5"/>
  <c r="O465" i="5"/>
  <c r="O519" i="5"/>
  <c r="P248" i="5"/>
  <c r="O17" i="5"/>
  <c r="P540" i="5"/>
  <c r="P262" i="5"/>
  <c r="O449" i="5"/>
  <c r="P172" i="5"/>
  <c r="O501" i="5"/>
  <c r="O335" i="5"/>
  <c r="P272" i="5"/>
  <c r="O181" i="5"/>
  <c r="O71" i="5"/>
  <c r="O69" i="5"/>
  <c r="P218" i="5"/>
  <c r="Q56" i="5"/>
  <c r="O517" i="5"/>
  <c r="P490" i="5"/>
  <c r="O270" i="5"/>
  <c r="O575" i="5"/>
  <c r="P491" i="5"/>
  <c r="P68" i="5"/>
  <c r="O461" i="5"/>
  <c r="P51" i="5"/>
  <c r="O114" i="5"/>
  <c r="O58" i="5"/>
  <c r="V366" i="5"/>
  <c r="O297" i="5"/>
  <c r="P12" i="5"/>
  <c r="V71" i="5"/>
  <c r="T177" i="5"/>
  <c r="O577" i="5"/>
  <c r="V9" i="5"/>
  <c r="V381" i="5"/>
  <c r="O259" i="5"/>
  <c r="P548" i="5"/>
  <c r="V222" i="5"/>
  <c r="P324" i="5"/>
  <c r="P73" i="5"/>
  <c r="O479" i="5"/>
  <c r="V526" i="5"/>
  <c r="P498" i="5"/>
  <c r="O111" i="5"/>
  <c r="P195" i="5"/>
  <c r="V362" i="5"/>
  <c r="P353" i="5"/>
  <c r="P244" i="5"/>
  <c r="P59" i="5"/>
  <c r="O190" i="5"/>
  <c r="P410" i="5"/>
  <c r="O104" i="5"/>
  <c r="O231" i="5"/>
  <c r="V230" i="5"/>
  <c r="O477" i="5"/>
  <c r="P347" i="5"/>
  <c r="O268" i="5"/>
  <c r="O537" i="5"/>
  <c r="O391" i="5"/>
  <c r="P179" i="5"/>
  <c r="P236" i="5"/>
  <c r="P392" i="5"/>
  <c r="P214" i="5"/>
  <c r="O43" i="5"/>
  <c r="P239" i="5"/>
  <c r="O30" i="5"/>
  <c r="P20" i="5"/>
  <c r="O583" i="5"/>
  <c r="Q550" i="5"/>
  <c r="P187" i="5"/>
  <c r="O153" i="5"/>
  <c r="O469" i="5"/>
  <c r="O421" i="5"/>
  <c r="P351" i="5"/>
  <c r="P227" i="5"/>
  <c r="O26" i="5"/>
  <c r="O170" i="5"/>
  <c r="O185" i="5"/>
  <c r="O450" i="5"/>
  <c r="J550" i="5"/>
  <c r="O361" i="5"/>
  <c r="P462" i="5"/>
  <c r="O393" i="5"/>
  <c r="P222" i="5"/>
  <c r="P539" i="5"/>
  <c r="O280" i="5"/>
  <c r="O233" i="5"/>
  <c r="P349" i="5"/>
  <c r="P550" i="5"/>
  <c r="O56" i="5"/>
  <c r="P560" i="5"/>
  <c r="O86" i="5"/>
  <c r="O213" i="5"/>
  <c r="O384" i="5"/>
  <c r="O41" i="5"/>
  <c r="O520" i="5"/>
  <c r="P319" i="5"/>
  <c r="O149" i="5"/>
  <c r="O555" i="5"/>
  <c r="Q53" i="5"/>
  <c r="P220" i="5"/>
  <c r="O357" i="5"/>
  <c r="T148" i="5"/>
  <c r="V188" i="5"/>
  <c r="I53" i="5"/>
  <c r="K53" i="5" s="1"/>
  <c r="P385" i="5"/>
  <c r="O188" i="5"/>
  <c r="O39" i="5"/>
  <c r="T513" i="5"/>
  <c r="J53" i="5"/>
  <c r="P546" i="5"/>
  <c r="P165" i="5"/>
  <c r="P274" i="5"/>
  <c r="O225" i="5"/>
  <c r="P300" i="5"/>
  <c r="O285" i="5"/>
  <c r="O440" i="5"/>
  <c r="O5" i="5"/>
  <c r="O499" i="5"/>
  <c r="P102" i="5"/>
  <c r="T123" i="5"/>
  <c r="O197" i="5"/>
  <c r="V360" i="5"/>
  <c r="O373" i="5"/>
  <c r="V190" i="5"/>
  <c r="P364" i="5"/>
  <c r="P296" i="5"/>
  <c r="O31" i="5"/>
  <c r="O116" i="5"/>
  <c r="P148" i="5"/>
  <c r="P90" i="5"/>
  <c r="Q552" i="5"/>
  <c r="P453" i="5"/>
  <c r="O119" i="5"/>
  <c r="P442" i="5"/>
  <c r="O486" i="5"/>
  <c r="O247" i="5"/>
  <c r="P568" i="5"/>
  <c r="O201" i="5"/>
  <c r="O294" i="5"/>
  <c r="J552" i="5"/>
  <c r="V235" i="5"/>
  <c r="P166" i="5"/>
  <c r="N54" i="5"/>
  <c r="P54" i="5" s="1"/>
  <c r="O570" i="5"/>
  <c r="O326" i="5"/>
  <c r="P8" i="5"/>
  <c r="O336" i="5"/>
  <c r="O459" i="5"/>
  <c r="I55" i="5"/>
  <c r="K55" i="5" s="1"/>
  <c r="O275" i="5"/>
  <c r="T482" i="5"/>
  <c r="Q54" i="5"/>
  <c r="O141" i="5"/>
  <c r="O315" i="5"/>
  <c r="O18" i="5"/>
  <c r="O22" i="5"/>
  <c r="O273" i="5"/>
  <c r="J55" i="5"/>
  <c r="O117" i="5"/>
  <c r="O589" i="5"/>
  <c r="O497" i="5"/>
  <c r="O388" i="5"/>
  <c r="P46" i="5"/>
  <c r="T444" i="5"/>
  <c r="J54" i="5"/>
  <c r="L54" i="5" s="1"/>
  <c r="M54" i="5" s="1"/>
  <c r="O57" i="5"/>
  <c r="P29" i="5"/>
  <c r="Q55" i="5"/>
  <c r="O66" i="5"/>
  <c r="P171" i="5"/>
  <c r="P55" i="5"/>
  <c r="P420" i="5"/>
  <c r="O238" i="5"/>
  <c r="O193" i="5"/>
  <c r="O150" i="5"/>
  <c r="P549" i="5"/>
  <c r="O376" i="5"/>
  <c r="O118" i="5"/>
  <c r="O65" i="5"/>
  <c r="I549" i="5"/>
  <c r="K549" i="5" s="1"/>
  <c r="P246" i="5"/>
  <c r="O350" i="5"/>
  <c r="O433" i="5"/>
  <c r="P67" i="5"/>
  <c r="J549" i="5"/>
  <c r="P99" i="5"/>
  <c r="P21" i="5"/>
  <c r="I554" i="5"/>
  <c r="K554" i="5" s="1"/>
  <c r="P496" i="5"/>
  <c r="O397" i="5"/>
  <c r="V374" i="5"/>
  <c r="O143" i="5"/>
  <c r="P509" i="5"/>
  <c r="P110" i="5"/>
  <c r="O267" i="5"/>
  <c r="O107" i="5"/>
  <c r="V164" i="5"/>
  <c r="O330" i="5"/>
  <c r="V368" i="5"/>
  <c r="I551" i="5"/>
  <c r="K551" i="5" s="1"/>
  <c r="O416" i="5"/>
  <c r="V375" i="5"/>
  <c r="O402" i="5"/>
  <c r="O14" i="5"/>
  <c r="O346" i="5"/>
  <c r="O232" i="5"/>
  <c r="O74" i="5"/>
  <c r="O16" i="5"/>
  <c r="O331" i="5"/>
  <c r="P260" i="5"/>
  <c r="P35" i="5"/>
  <c r="O418" i="5"/>
  <c r="P242" i="5"/>
  <c r="O313" i="5"/>
  <c r="O525" i="5"/>
  <c r="O363" i="5"/>
  <c r="O160" i="5"/>
  <c r="V263" i="5"/>
  <c r="T263" i="5"/>
  <c r="Q554" i="5"/>
  <c r="V159" i="5"/>
  <c r="P468" i="5"/>
  <c r="O255" i="5"/>
  <c r="O299" i="5"/>
  <c r="P101" i="5"/>
  <c r="O447" i="5"/>
  <c r="O221" i="5"/>
  <c r="O476" i="5"/>
  <c r="O370" i="5"/>
  <c r="Q551" i="5"/>
  <c r="O341" i="5"/>
  <c r="O23" i="5"/>
  <c r="J551" i="5"/>
  <c r="O471" i="5"/>
  <c r="O348" i="5"/>
  <c r="O261" i="5"/>
  <c r="P456" i="5"/>
  <c r="O444" i="5"/>
  <c r="O399" i="5"/>
  <c r="O405" i="5"/>
  <c r="P460" i="5"/>
  <c r="O70" i="5"/>
  <c r="O569" i="5"/>
  <c r="P322" i="5"/>
  <c r="O189" i="5"/>
  <c r="P121" i="5"/>
  <c r="I52" i="5"/>
  <c r="K52" i="5" s="1"/>
  <c r="T218" i="5"/>
  <c r="O263" i="5"/>
  <c r="P554" i="5"/>
  <c r="P305" i="5"/>
  <c r="P34" i="5"/>
  <c r="O378" i="5"/>
  <c r="P581" i="5"/>
  <c r="P327" i="5"/>
  <c r="O199" i="5"/>
  <c r="O130" i="5"/>
  <c r="J52" i="5"/>
  <c r="O211" i="5"/>
  <c r="O558" i="5"/>
  <c r="P492" i="5"/>
  <c r="O360" i="5"/>
  <c r="O131" i="5"/>
  <c r="P140" i="5"/>
  <c r="O356" i="5"/>
  <c r="P523" i="5"/>
  <c r="O306" i="5"/>
  <c r="O112" i="5"/>
  <c r="P203" i="5"/>
  <c r="P448" i="5"/>
  <c r="O205" i="5"/>
  <c r="O478" i="5"/>
  <c r="P375" i="5"/>
  <c r="P180" i="5"/>
  <c r="P83" i="5"/>
  <c r="O372" i="5"/>
  <c r="O584" i="5"/>
  <c r="O191" i="5"/>
  <c r="O506" i="5"/>
  <c r="O559" i="5"/>
  <c r="O163" i="5"/>
  <c r="O386" i="5"/>
  <c r="P317" i="5"/>
  <c r="P530" i="5"/>
  <c r="O310" i="5"/>
  <c r="O250" i="5"/>
  <c r="O167" i="5"/>
  <c r="O579" i="5"/>
  <c r="O287" i="5"/>
  <c r="O154" i="5"/>
  <c r="P6" i="5"/>
  <c r="O578" i="5"/>
  <c r="O413" i="5"/>
  <c r="P11" i="5"/>
  <c r="O437" i="5"/>
  <c r="O400" i="5"/>
  <c r="P142" i="5"/>
  <c r="O120" i="5"/>
  <c r="P251" i="5"/>
  <c r="P542" i="5"/>
  <c r="O482" i="5"/>
  <c r="O380" i="5"/>
  <c r="T228" i="5"/>
  <c r="P488" i="5"/>
  <c r="P82" i="5"/>
  <c r="O82" i="5"/>
  <c r="V252" i="5"/>
  <c r="P580" i="5"/>
  <c r="P241" i="5"/>
  <c r="V171" i="5"/>
  <c r="O502" i="5"/>
  <c r="P173" i="5"/>
  <c r="V183" i="5"/>
  <c r="T183" i="5"/>
  <c r="O98" i="5"/>
  <c r="P98" i="5"/>
  <c r="O487" i="5"/>
  <c r="O426" i="5"/>
  <c r="O138" i="5"/>
  <c r="O585" i="5"/>
  <c r="O135" i="5"/>
  <c r="V350" i="5"/>
  <c r="O321" i="5"/>
  <c r="O504" i="5"/>
  <c r="O390" i="5"/>
  <c r="O516" i="5"/>
  <c r="V60" i="5"/>
  <c r="V406" i="5"/>
  <c r="O289" i="5"/>
  <c r="P269" i="5"/>
  <c r="O532" i="5"/>
  <c r="P91" i="5"/>
  <c r="O91" i="5"/>
  <c r="P84" i="5"/>
  <c r="O84" i="5"/>
  <c r="O467" i="5"/>
  <c r="O97" i="5"/>
  <c r="O547" i="5"/>
  <c r="O45" i="5"/>
  <c r="P45" i="5"/>
  <c r="J56" i="5"/>
  <c r="I56" i="5"/>
  <c r="K56" i="5" s="1"/>
  <c r="P108" i="5"/>
  <c r="O108" i="5"/>
  <c r="V425" i="5"/>
  <c r="T425" i="5"/>
  <c r="T361" i="5"/>
  <c r="V361" i="5"/>
  <c r="T382" i="5"/>
  <c r="P78" i="5"/>
  <c r="O78" i="5"/>
  <c r="V423" i="5"/>
  <c r="T423" i="5"/>
  <c r="V138" i="5"/>
  <c r="T138" i="5"/>
  <c r="V504" i="5"/>
  <c r="T504" i="5"/>
  <c r="T227" i="5"/>
  <c r="V227" i="5"/>
  <c r="V421" i="5"/>
  <c r="T421" i="5"/>
  <c r="T520" i="5"/>
  <c r="V520" i="5"/>
  <c r="V476" i="5"/>
  <c r="T497" i="5"/>
  <c r="T295" i="5"/>
  <c r="V295" i="5"/>
  <c r="V282" i="5"/>
  <c r="T282" i="5"/>
  <c r="V239" i="5"/>
  <c r="T239" i="5"/>
  <c r="V365" i="5"/>
  <c r="T365" i="5"/>
  <c r="V363" i="5"/>
  <c r="T363" i="5"/>
  <c r="V135" i="5"/>
  <c r="T135" i="5"/>
  <c r="T182" i="5"/>
  <c r="V182" i="5"/>
  <c r="V196" i="5"/>
  <c r="T196" i="5"/>
  <c r="V508" i="5"/>
  <c r="T508" i="5"/>
  <c r="V147" i="5"/>
  <c r="T147" i="5"/>
  <c r="T557" i="5"/>
  <c r="V557" i="5"/>
  <c r="V234" i="5"/>
  <c r="T234" i="5"/>
  <c r="T144" i="5"/>
  <c r="V144" i="5"/>
  <c r="V175" i="5"/>
  <c r="T175" i="5"/>
  <c r="T442" i="5"/>
  <c r="V442" i="5"/>
  <c r="V275" i="5"/>
  <c r="T275" i="5"/>
  <c r="T555" i="5"/>
  <c r="V555" i="5"/>
  <c r="V341" i="5"/>
  <c r="T341" i="5"/>
  <c r="T194" i="5"/>
  <c r="V194" i="5"/>
  <c r="V558" i="5"/>
  <c r="T558" i="5"/>
  <c r="V330" i="5"/>
  <c r="T330" i="5"/>
  <c r="V140" i="5"/>
  <c r="T140" i="5"/>
  <c r="V130" i="5"/>
  <c r="T130" i="5"/>
  <c r="V333" i="5"/>
  <c r="T333" i="5"/>
  <c r="T447" i="5"/>
  <c r="V447" i="5"/>
  <c r="T448" i="5"/>
  <c r="V448" i="5"/>
  <c r="T195" i="5"/>
  <c r="V195" i="5"/>
  <c r="T181" i="5"/>
  <c r="V181" i="5"/>
  <c r="T446" i="5"/>
  <c r="V446" i="5"/>
  <c r="T503" i="5"/>
  <c r="V503" i="5"/>
  <c r="T149" i="5"/>
  <c r="V149" i="5"/>
  <c r="V133" i="5"/>
  <c r="T133" i="5"/>
  <c r="V430" i="5"/>
  <c r="T430" i="5"/>
  <c r="V321" i="5"/>
  <c r="T321" i="5"/>
  <c r="V545" i="5"/>
  <c r="T545" i="5"/>
  <c r="V568" i="5"/>
  <c r="T568" i="5"/>
  <c r="V438" i="5"/>
  <c r="T438" i="5"/>
  <c r="V300" i="5"/>
  <c r="T300" i="5"/>
  <c r="V588" i="5"/>
  <c r="T588" i="5"/>
  <c r="T160" i="5"/>
  <c r="V160" i="5"/>
  <c r="V427" i="5"/>
  <c r="T427" i="5"/>
  <c r="R52" i="5"/>
  <c r="V103" i="5"/>
  <c r="T103" i="5"/>
  <c r="T262" i="5"/>
  <c r="V262" i="5"/>
  <c r="V78" i="5"/>
  <c r="T78" i="5"/>
  <c r="T213" i="5"/>
  <c r="V213" i="5"/>
  <c r="V210" i="5"/>
  <c r="T210" i="5"/>
  <c r="V345" i="5"/>
  <c r="T345" i="5"/>
  <c r="T460" i="5"/>
  <c r="V460" i="5"/>
  <c r="T455" i="5"/>
  <c r="V455" i="5"/>
  <c r="V28" i="5"/>
  <c r="T28" i="5"/>
  <c r="T93" i="5"/>
  <c r="V93" i="5"/>
  <c r="V414" i="5"/>
  <c r="T414" i="5"/>
  <c r="T83" i="5"/>
  <c r="V83" i="5"/>
  <c r="T270" i="5"/>
  <c r="V270" i="5"/>
  <c r="V500" i="5"/>
  <c r="T500" i="5"/>
  <c r="T24" i="5"/>
  <c r="V24" i="5"/>
  <c r="V245" i="5"/>
  <c r="T245" i="5"/>
  <c r="V26" i="5"/>
  <c r="T26" i="5"/>
  <c r="T39" i="5"/>
  <c r="V39" i="5"/>
  <c r="V11" i="5"/>
  <c r="T11" i="5"/>
  <c r="T243" i="5"/>
  <c r="V243" i="5"/>
  <c r="V410" i="5"/>
  <c r="T410" i="5"/>
  <c r="V584" i="5"/>
  <c r="T584" i="5"/>
  <c r="T40" i="5"/>
  <c r="V40" i="5"/>
  <c r="V279" i="5"/>
  <c r="T279" i="5"/>
  <c r="V20" i="5"/>
  <c r="T20" i="5"/>
  <c r="T75" i="5"/>
  <c r="V75" i="5"/>
  <c r="V142" i="5"/>
  <c r="T142" i="5"/>
  <c r="V45" i="5"/>
  <c r="T45" i="5"/>
  <c r="V6" i="5"/>
  <c r="T6" i="5"/>
  <c r="T154" i="5"/>
  <c r="V154" i="5"/>
  <c r="T48" i="5"/>
  <c r="V48" i="5"/>
  <c r="T77" i="5"/>
  <c r="V77" i="5"/>
  <c r="V566" i="5"/>
  <c r="T566" i="5"/>
  <c r="V256" i="5"/>
  <c r="T256" i="5"/>
  <c r="V323" i="5"/>
  <c r="T323" i="5"/>
  <c r="T524" i="5"/>
  <c r="V524" i="5"/>
  <c r="T174" i="5"/>
  <c r="V174" i="5"/>
  <c r="V292" i="5"/>
  <c r="T292" i="5"/>
  <c r="T342" i="5"/>
  <c r="V342" i="5"/>
  <c r="T525" i="5"/>
  <c r="V525" i="5"/>
  <c r="V215" i="5"/>
  <c r="T215" i="5"/>
  <c r="V74" i="5"/>
  <c r="T74" i="5"/>
  <c r="V412" i="5"/>
  <c r="T412" i="5"/>
  <c r="V84" i="5"/>
  <c r="T84" i="5"/>
  <c r="V224" i="5"/>
  <c r="T224" i="5"/>
  <c r="V317" i="5"/>
  <c r="T317" i="5"/>
  <c r="V112" i="5"/>
  <c r="T112" i="5"/>
  <c r="T339" i="5"/>
  <c r="V339" i="5"/>
  <c r="V564" i="5"/>
  <c r="T564" i="5"/>
  <c r="V563" i="5"/>
  <c r="T563" i="5"/>
  <c r="T117" i="5"/>
  <c r="V117" i="5"/>
  <c r="T63" i="5"/>
  <c r="V63" i="5"/>
  <c r="V97" i="5"/>
  <c r="T97" i="5"/>
  <c r="V413" i="5"/>
  <c r="T413" i="5"/>
  <c r="T516" i="5"/>
  <c r="V516" i="5"/>
  <c r="V219" i="5"/>
  <c r="T219" i="5"/>
  <c r="T302" i="5"/>
  <c r="V302" i="5"/>
  <c r="T15" i="5"/>
  <c r="V15" i="5"/>
  <c r="V127" i="5"/>
  <c r="T127" i="5"/>
  <c r="V582" i="5"/>
  <c r="T582" i="5"/>
  <c r="T268" i="5"/>
  <c r="V268" i="5"/>
  <c r="T85" i="5"/>
  <c r="V85" i="5"/>
  <c r="V278" i="5"/>
  <c r="T278" i="5"/>
  <c r="V276" i="5"/>
  <c r="T276" i="5"/>
  <c r="V416" i="5"/>
  <c r="T416" i="5"/>
  <c r="T533" i="5"/>
  <c r="V533" i="5"/>
  <c r="T337" i="5"/>
  <c r="V337" i="5"/>
  <c r="T16" i="5"/>
  <c r="V16" i="5"/>
  <c r="V260" i="5"/>
  <c r="T260" i="5"/>
  <c r="V353" i="5"/>
  <c r="T353" i="5"/>
  <c r="V203" i="5"/>
  <c r="T203" i="5"/>
  <c r="V304" i="5"/>
  <c r="T304" i="5"/>
  <c r="T464" i="5"/>
  <c r="V464" i="5"/>
  <c r="V440" i="5"/>
  <c r="T440" i="5"/>
  <c r="T238" i="5"/>
  <c r="V238" i="5"/>
  <c r="V280" i="5"/>
  <c r="T280" i="5"/>
  <c r="V306" i="5"/>
  <c r="T306" i="5"/>
  <c r="T496" i="5"/>
  <c r="V496" i="5"/>
  <c r="V585" i="5"/>
  <c r="T585" i="5"/>
  <c r="V69" i="5"/>
  <c r="T69" i="5"/>
  <c r="T41" i="5"/>
  <c r="V41" i="5"/>
  <c r="T429" i="5"/>
  <c r="V429" i="5"/>
  <c r="T258" i="5"/>
  <c r="V258" i="5"/>
  <c r="V570" i="5"/>
  <c r="T570" i="5"/>
  <c r="V528" i="5"/>
  <c r="T528" i="5"/>
  <c r="V544" i="5"/>
  <c r="T544" i="5"/>
  <c r="T436" i="5"/>
  <c r="V436" i="5"/>
  <c r="T95" i="5"/>
  <c r="V95" i="5"/>
  <c r="T207" i="5"/>
  <c r="V207" i="5"/>
  <c r="V560" i="5"/>
  <c r="T560" i="5"/>
  <c r="V111" i="5"/>
  <c r="T111" i="5"/>
  <c r="V428" i="5"/>
  <c r="T428" i="5"/>
  <c r="V288" i="5"/>
  <c r="T288" i="5"/>
  <c r="V65" i="5"/>
  <c r="T65" i="5"/>
  <c r="T106" i="5"/>
  <c r="V106" i="5"/>
  <c r="V415" i="5"/>
  <c r="T415" i="5"/>
  <c r="V264" i="5"/>
  <c r="T264" i="5"/>
  <c r="V311" i="5"/>
  <c r="T311" i="5"/>
  <c r="V313" i="5"/>
  <c r="T313" i="5"/>
  <c r="V79" i="5"/>
  <c r="T79" i="5"/>
  <c r="V548" i="5"/>
  <c r="T548" i="5"/>
  <c r="T81" i="5"/>
  <c r="V81" i="5"/>
  <c r="V125" i="5"/>
  <c r="T125" i="5"/>
  <c r="T170" i="5"/>
  <c r="V170" i="5"/>
  <c r="V244" i="5"/>
  <c r="T244" i="5"/>
  <c r="T364" i="5"/>
  <c r="V364" i="5"/>
  <c r="T577" i="5"/>
  <c r="V577" i="5"/>
  <c r="T259" i="5"/>
  <c r="V259" i="5"/>
  <c r="V298" i="5"/>
  <c r="T298" i="5"/>
  <c r="V208" i="5"/>
  <c r="T208" i="5"/>
  <c r="V326" i="5"/>
  <c r="T326" i="5"/>
  <c r="V352" i="5"/>
  <c r="T352" i="5"/>
  <c r="T29" i="5"/>
  <c r="V29" i="5"/>
  <c r="V98" i="5"/>
  <c r="T98" i="5"/>
  <c r="V297" i="5"/>
  <c r="T297" i="5"/>
  <c r="V589" i="5"/>
  <c r="T589" i="5"/>
  <c r="V139" i="5"/>
  <c r="T139" i="5"/>
  <c r="T456" i="5"/>
  <c r="V456" i="5"/>
  <c r="T451" i="5"/>
  <c r="V451" i="5"/>
  <c r="V586" i="5"/>
  <c r="T586" i="5"/>
  <c r="V17" i="5"/>
  <c r="T17" i="5"/>
  <c r="V277" i="5"/>
  <c r="T277" i="5"/>
  <c r="V312" i="5"/>
  <c r="T312" i="5"/>
  <c r="T70" i="5"/>
  <c r="V70" i="5"/>
  <c r="T471" i="5"/>
  <c r="V471" i="5"/>
  <c r="V573" i="5"/>
  <c r="T573" i="5"/>
  <c r="T157" i="5"/>
  <c r="V157" i="5"/>
  <c r="V325" i="5"/>
  <c r="T325" i="5"/>
  <c r="V579" i="5"/>
  <c r="T579" i="5"/>
  <c r="V19" i="5"/>
  <c r="T19" i="5"/>
  <c r="V299" i="5"/>
  <c r="T299" i="5"/>
  <c r="V587" i="5"/>
  <c r="T587" i="5"/>
  <c r="V266" i="5"/>
  <c r="T266" i="5"/>
  <c r="V431" i="5"/>
  <c r="T431" i="5"/>
  <c r="V432" i="5"/>
  <c r="T432" i="5"/>
  <c r="V576" i="5"/>
  <c r="T576" i="5"/>
  <c r="T453" i="5"/>
  <c r="V453" i="5"/>
  <c r="T466" i="5"/>
  <c r="V466" i="5"/>
  <c r="V422" i="5"/>
  <c r="T422" i="5"/>
  <c r="T462" i="5"/>
  <c r="V462" i="5"/>
  <c r="T334" i="5"/>
  <c r="V334" i="5"/>
  <c r="T468" i="5"/>
  <c r="V468" i="5"/>
  <c r="V409" i="5"/>
  <c r="T409" i="5"/>
  <c r="T87" i="5"/>
  <c r="V87" i="5"/>
  <c r="V36" i="5"/>
  <c r="T36" i="5"/>
  <c r="T163" i="5"/>
  <c r="V163" i="5"/>
  <c r="V205" i="5"/>
  <c r="T205" i="5"/>
  <c r="T335" i="5"/>
  <c r="V335" i="5"/>
  <c r="V535" i="5"/>
  <c r="T535" i="5"/>
  <c r="T470" i="5"/>
  <c r="V470" i="5"/>
  <c r="V109" i="5"/>
  <c r="T109" i="5"/>
  <c r="T90" i="5"/>
  <c r="V90" i="5"/>
  <c r="T233" i="5"/>
  <c r="V233" i="5"/>
  <c r="T204" i="5"/>
  <c r="V204" i="5"/>
  <c r="V511" i="5"/>
  <c r="T511" i="5"/>
  <c r="V318" i="5"/>
  <c r="T318" i="5"/>
  <c r="P552" i="5"/>
  <c r="O552" i="5"/>
  <c r="V254" i="5"/>
  <c r="T254" i="5"/>
  <c r="T73" i="5"/>
  <c r="V73" i="5"/>
  <c r="V305" i="5"/>
  <c r="T305" i="5"/>
  <c r="V289" i="5"/>
  <c r="T289" i="5"/>
  <c r="V420" i="5"/>
  <c r="T420" i="5"/>
  <c r="V44" i="5"/>
  <c r="T44" i="5"/>
  <c r="V512" i="5"/>
  <c r="T512" i="5"/>
  <c r="V82" i="5"/>
  <c r="T82" i="5"/>
  <c r="V322" i="5"/>
  <c r="T322" i="5"/>
  <c r="V510" i="5"/>
  <c r="T510" i="5"/>
  <c r="T14" i="5"/>
  <c r="V14" i="5"/>
  <c r="V324" i="5"/>
  <c r="T324" i="5"/>
  <c r="T296" i="5"/>
  <c r="V296" i="5"/>
  <c r="T356" i="5"/>
  <c r="V356" i="5"/>
  <c r="T7" i="5"/>
  <c r="V7" i="5"/>
  <c r="V250" i="5"/>
  <c r="T250" i="5"/>
  <c r="T281" i="5"/>
  <c r="V281" i="5"/>
  <c r="V232" i="5"/>
  <c r="T232" i="5"/>
  <c r="V315" i="5"/>
  <c r="T315" i="5"/>
  <c r="V310" i="5"/>
  <c r="T310" i="5"/>
  <c r="T485" i="5"/>
  <c r="V485" i="5"/>
  <c r="T481" i="5"/>
  <c r="V481" i="5"/>
  <c r="V575" i="5"/>
  <c r="T575" i="5"/>
  <c r="V88" i="5"/>
  <c r="T88" i="5"/>
  <c r="V91" i="5"/>
  <c r="T91" i="5"/>
  <c r="V32" i="5"/>
  <c r="T32" i="5"/>
  <c r="T225" i="5"/>
  <c r="V225" i="5"/>
  <c r="V249" i="5"/>
  <c r="T249" i="5"/>
  <c r="V472" i="5"/>
  <c r="T472" i="5"/>
  <c r="T530" i="5"/>
  <c r="V530" i="5"/>
  <c r="T536" i="5"/>
  <c r="V536" i="5"/>
  <c r="V569" i="5"/>
  <c r="T569" i="5"/>
  <c r="V583" i="5"/>
  <c r="T583" i="5"/>
  <c r="V274" i="5"/>
  <c r="T274" i="5"/>
  <c r="T33" i="5"/>
  <c r="V33" i="5"/>
  <c r="V99" i="5"/>
  <c r="T99" i="5"/>
  <c r="T200" i="5"/>
  <c r="V200" i="5"/>
  <c r="T110" i="5"/>
  <c r="V110" i="5"/>
  <c r="T331" i="5"/>
  <c r="V331" i="5"/>
  <c r="V108" i="5"/>
  <c r="T108" i="5"/>
  <c r="V265" i="5"/>
  <c r="T265" i="5"/>
  <c r="V328" i="5"/>
  <c r="T328" i="5"/>
  <c r="V418" i="5"/>
  <c r="T418" i="5"/>
  <c r="V271" i="5"/>
  <c r="T271" i="5"/>
  <c r="T23" i="5"/>
  <c r="V23" i="5"/>
  <c r="T57" i="5"/>
  <c r="V57" i="5"/>
  <c r="V132" i="5"/>
  <c r="T132" i="5"/>
  <c r="V202" i="5"/>
  <c r="T202" i="5"/>
  <c r="V319" i="5"/>
  <c r="T319" i="5"/>
  <c r="T531" i="5"/>
  <c r="V531" i="5"/>
  <c r="T290" i="5"/>
  <c r="V290" i="5"/>
  <c r="V424" i="5"/>
  <c r="T424" i="5"/>
  <c r="T167" i="5"/>
  <c r="V167" i="5"/>
  <c r="V308" i="5"/>
  <c r="T308" i="5"/>
  <c r="V426" i="5"/>
  <c r="T426" i="5"/>
  <c r="T89" i="5"/>
  <c r="V89" i="5"/>
  <c r="V565" i="5"/>
  <c r="T565" i="5"/>
  <c r="V114" i="5"/>
  <c r="T114" i="5"/>
  <c r="V329" i="5"/>
  <c r="T329" i="5"/>
  <c r="V294" i="5"/>
  <c r="T294" i="5"/>
  <c r="T332" i="5"/>
  <c r="V332" i="5"/>
  <c r="V519" i="5"/>
  <c r="T519" i="5"/>
  <c r="T478" i="5"/>
  <c r="V478" i="5"/>
  <c r="V220" i="5"/>
  <c r="T220" i="5"/>
  <c r="V223" i="5"/>
  <c r="T223" i="5"/>
  <c r="V411" i="5"/>
  <c r="T411" i="5"/>
  <c r="T347" i="5"/>
  <c r="V347" i="5"/>
  <c r="V434" i="5"/>
  <c r="T434" i="5"/>
  <c r="V35" i="5"/>
  <c r="T35" i="5"/>
  <c r="V267" i="5"/>
  <c r="T267" i="5"/>
  <c r="T515" i="5"/>
  <c r="V515" i="5"/>
  <c r="V50" i="5"/>
  <c r="T50" i="5"/>
  <c r="V286" i="5"/>
  <c r="T286" i="5"/>
  <c r="V529" i="5"/>
  <c r="T529" i="5"/>
  <c r="V101" i="5"/>
  <c r="T101" i="5"/>
  <c r="V226" i="5"/>
  <c r="T226" i="5"/>
  <c r="T285" i="5"/>
  <c r="V285" i="5"/>
  <c r="V562" i="5"/>
  <c r="T562" i="5"/>
  <c r="V27" i="5"/>
  <c r="T27" i="5"/>
  <c r="V303" i="5"/>
  <c r="T303" i="5"/>
  <c r="V291" i="5"/>
  <c r="T291" i="5"/>
  <c r="V206" i="5"/>
  <c r="T206" i="5"/>
  <c r="V408" i="5"/>
  <c r="T408" i="5"/>
  <c r="V509" i="5"/>
  <c r="T509" i="5"/>
  <c r="V567" i="5"/>
  <c r="T567" i="5"/>
  <c r="T458" i="5"/>
  <c r="V458" i="5"/>
  <c r="S549" i="5" l="1"/>
  <c r="U549" i="5" s="1"/>
  <c r="V549" i="5" s="1"/>
  <c r="S551" i="5"/>
  <c r="U551" i="5" s="1"/>
  <c r="V551" i="5" s="1"/>
  <c r="S553" i="5"/>
  <c r="U553" i="5" s="1"/>
  <c r="V553" i="5" s="1"/>
  <c r="S56" i="5"/>
  <c r="U56" i="5" s="1"/>
  <c r="S51" i="5"/>
  <c r="U51" i="5" s="1"/>
  <c r="V51" i="5" s="1"/>
  <c r="R55" i="5"/>
  <c r="S55" i="5"/>
  <c r="U55" i="5" s="1"/>
  <c r="R54" i="5"/>
  <c r="S54" i="5"/>
  <c r="R552" i="5"/>
  <c r="S552" i="5"/>
  <c r="U552" i="5" s="1"/>
  <c r="V552" i="5" s="1"/>
  <c r="S554" i="5"/>
  <c r="U554" i="5" s="1"/>
  <c r="V554" i="5" s="1"/>
  <c r="R53" i="5"/>
  <c r="S53" i="5"/>
  <c r="S550" i="5"/>
  <c r="R553" i="5"/>
  <c r="L552" i="5"/>
  <c r="M552" i="5" s="1"/>
  <c r="R51" i="5"/>
  <c r="R550" i="5"/>
  <c r="L553" i="5"/>
  <c r="M553" i="5" s="1"/>
  <c r="L51" i="5"/>
  <c r="M51" i="5" s="1"/>
  <c r="L554" i="5"/>
  <c r="M554" i="5" s="1"/>
  <c r="P52" i="5"/>
  <c r="R549" i="5"/>
  <c r="R554" i="5"/>
  <c r="L550" i="5"/>
  <c r="M550" i="5" s="1"/>
  <c r="L549" i="5"/>
  <c r="M549" i="5" s="1"/>
  <c r="L55" i="5"/>
  <c r="M55" i="5" s="1"/>
  <c r="R56" i="5"/>
  <c r="L53" i="5"/>
  <c r="M53" i="5" s="1"/>
  <c r="L551" i="5"/>
  <c r="M551" i="5" s="1"/>
  <c r="R551" i="5"/>
  <c r="O54" i="5"/>
  <c r="L52" i="5"/>
  <c r="M52" i="5" s="1"/>
  <c r="L56" i="5"/>
  <c r="M56" i="5" s="1"/>
  <c r="V52" i="5"/>
  <c r="T52" i="5"/>
  <c r="T551" i="5" l="1"/>
  <c r="T553" i="5"/>
  <c r="T549" i="5"/>
  <c r="T51" i="5"/>
  <c r="T55" i="5"/>
  <c r="T550" i="5"/>
  <c r="U550" i="5"/>
  <c r="V550" i="5" s="1"/>
  <c r="U54" i="5"/>
  <c r="V54" i="5" s="1"/>
  <c r="T53" i="5"/>
  <c r="U53" i="5"/>
  <c r="V53" i="5" s="1"/>
  <c r="T54" i="5"/>
  <c r="T554" i="5"/>
  <c r="V55" i="5"/>
  <c r="T552" i="5"/>
  <c r="T56" i="5"/>
  <c r="V56" i="5"/>
</calcChain>
</file>

<file path=xl/sharedStrings.xml><?xml version="1.0" encoding="utf-8"?>
<sst xmlns="http://schemas.openxmlformats.org/spreadsheetml/2006/main" count="2700" uniqueCount="245">
  <si>
    <t>Instructions</t>
  </si>
  <si>
    <t>Step</t>
  </si>
  <si>
    <t>Action</t>
  </si>
  <si>
    <t>Ensure all bank holidays and other non working days are documented in the appropriate sheet (note to include any downtime for ISFE and other information from Maria Murray-NHSE)</t>
  </si>
  <si>
    <t>Set Cell G1 to the Month and year you need a payment calendar for</t>
  </si>
  <si>
    <t>Save the file as a version locally for that specific month and year</t>
  </si>
  <si>
    <t>Remove columns F,G and H</t>
  </si>
  <si>
    <t xml:space="preserve">Circulate to the Payments Team leads within PCS for approval </t>
  </si>
  <si>
    <t>Incorporate any feedback in terms of changes to the payment dates (ISFE Instruction dates will be recalculated as a result)</t>
  </si>
  <si>
    <t>Re-issue to all payment teams for use</t>
  </si>
  <si>
    <t>Issue a copy to Maria Murray(NHSE)</t>
  </si>
  <si>
    <t>Payment team leads will normally share with their finance contacts within commissioners</t>
  </si>
  <si>
    <t>don't remove</t>
  </si>
  <si>
    <t>Standard Payment Dates Calendar</t>
  </si>
  <si>
    <t>Date of Month to calculate Calendar:</t>
  </si>
  <si>
    <t>Number Working Days to perform Pre GMP Check before GMP Run</t>
  </si>
  <si>
    <t>Row ID</t>
  </si>
  <si>
    <t>Cipher</t>
  </si>
  <si>
    <t xml:space="preserve">GP Payments </t>
  </si>
  <si>
    <t>Area</t>
  </si>
  <si>
    <t>Payment Type</t>
  </si>
  <si>
    <t>Standard Payment Date?</t>
  </si>
  <si>
    <t>Late if non working day</t>
  </si>
  <si>
    <t>Standard Payment Date</t>
  </si>
  <si>
    <t>Unmodified Day of Week</t>
  </si>
  <si>
    <t>Bank Holiday?</t>
  </si>
  <si>
    <t>Weekend?</t>
  </si>
  <si>
    <t>BH or Weekend</t>
  </si>
  <si>
    <t>Late &amp; Non Working</t>
  </si>
  <si>
    <t>NetWorkDays</t>
  </si>
  <si>
    <t>Regular Payment</t>
  </si>
  <si>
    <t>Late Payment</t>
  </si>
  <si>
    <t>Pay Date</t>
  </si>
  <si>
    <t>Pay Day</t>
  </si>
  <si>
    <t>Upload Date</t>
  </si>
  <si>
    <t>Upload Day of Week</t>
  </si>
  <si>
    <t>Deadline for Variation Submission</t>
  </si>
  <si>
    <t>Day of week for Variaton Submission Deadline</t>
  </si>
  <si>
    <t>BAA</t>
  </si>
  <si>
    <t>Blackburn</t>
  </si>
  <si>
    <t>Barnsley</t>
  </si>
  <si>
    <t>Dispensing GMS</t>
  </si>
  <si>
    <t>first working day</t>
  </si>
  <si>
    <t>Dispensing PMS</t>
  </si>
  <si>
    <t>Prescribing GMS</t>
  </si>
  <si>
    <t>Prescribing PMS</t>
  </si>
  <si>
    <t>Registrar GMS</t>
  </si>
  <si>
    <t>Registrar PMS</t>
  </si>
  <si>
    <t>Pharmacy</t>
  </si>
  <si>
    <t>A/PMS</t>
  </si>
  <si>
    <t>GMS</t>
  </si>
  <si>
    <t>last working day</t>
  </si>
  <si>
    <t>BD</t>
  </si>
  <si>
    <t>Bedfordshire</t>
  </si>
  <si>
    <t>BE</t>
  </si>
  <si>
    <t>Berkshire</t>
  </si>
  <si>
    <t>PMS Adhoc</t>
  </si>
  <si>
    <t>BIK</t>
  </si>
  <si>
    <t>Wirral</t>
  </si>
  <si>
    <t>BIR</t>
  </si>
  <si>
    <t>Birmingham</t>
  </si>
  <si>
    <t>BRA</t>
  </si>
  <si>
    <t>Bradford</t>
  </si>
  <si>
    <t>BRS</t>
  </si>
  <si>
    <t>Avon</t>
  </si>
  <si>
    <t>Last Friday of the month</t>
  </si>
  <si>
    <t xml:space="preserve">PMS ad-hoc </t>
  </si>
  <si>
    <t>BU</t>
  </si>
  <si>
    <t>Buckinghamshire</t>
  </si>
  <si>
    <t>CB</t>
  </si>
  <si>
    <t>Cambridgeshire</t>
  </si>
  <si>
    <t>GMS Adhoc</t>
  </si>
  <si>
    <t>CH</t>
  </si>
  <si>
    <t>Cheshire</t>
  </si>
  <si>
    <t>COV</t>
  </si>
  <si>
    <t>Coventry</t>
  </si>
  <si>
    <t>CR</t>
  </si>
  <si>
    <t>Cornwall &amp; Isles of Scilly</t>
  </si>
  <si>
    <t>CU</t>
  </si>
  <si>
    <t>Cumbria</t>
  </si>
  <si>
    <t>DCR</t>
  </si>
  <si>
    <t>Doncaster</t>
  </si>
  <si>
    <t>DE</t>
  </si>
  <si>
    <t>Derbyshire</t>
  </si>
  <si>
    <t>DN</t>
  </si>
  <si>
    <t>Devon</t>
  </si>
  <si>
    <t>PMS ad-hoc</t>
  </si>
  <si>
    <t>DO</t>
  </si>
  <si>
    <t>Dorset</t>
  </si>
  <si>
    <t>penultimate woking day</t>
  </si>
  <si>
    <t>DR</t>
  </si>
  <si>
    <t>County Durham</t>
  </si>
  <si>
    <t>DUD</t>
  </si>
  <si>
    <t>Dudley</t>
  </si>
  <si>
    <t>EX</t>
  </si>
  <si>
    <t>Essex</t>
  </si>
  <si>
    <t>second working day</t>
  </si>
  <si>
    <t>GAT</t>
  </si>
  <si>
    <t>Gateshead &amp; South Tyneside</t>
  </si>
  <si>
    <t>GG</t>
  </si>
  <si>
    <t>Gloucestershire</t>
  </si>
  <si>
    <t>GMK</t>
  </si>
  <si>
    <t>Oldham Tameside &amp; Glossops</t>
  </si>
  <si>
    <t>HT</t>
  </si>
  <si>
    <t>Hertfordshire</t>
  </si>
  <si>
    <t>KC</t>
  </si>
  <si>
    <t>Kent</t>
  </si>
  <si>
    <t>4th Thursday of the month</t>
  </si>
  <si>
    <t>KHU</t>
  </si>
  <si>
    <t>East Riding</t>
  </si>
  <si>
    <t>LA</t>
  </si>
  <si>
    <t>Lancashire</t>
  </si>
  <si>
    <t>LD</t>
  </si>
  <si>
    <t>Leicestershire</t>
  </si>
  <si>
    <t>LDS</t>
  </si>
  <si>
    <t>Leeds</t>
  </si>
  <si>
    <t>LIP</t>
  </si>
  <si>
    <t>Liverpool</t>
  </si>
  <si>
    <t>LL</t>
  </si>
  <si>
    <t>Lincolnshire</t>
  </si>
  <si>
    <t>LNA</t>
  </si>
  <si>
    <t>East London &amp; City</t>
  </si>
  <si>
    <t>LNB</t>
  </si>
  <si>
    <t>Redbridge &amp; Waltham Forest</t>
  </si>
  <si>
    <t>LNC</t>
  </si>
  <si>
    <t>Barking &amp; Havering</t>
  </si>
  <si>
    <t>LND</t>
  </si>
  <si>
    <t>Camden &amp; Islington</t>
  </si>
  <si>
    <t>LNE</t>
  </si>
  <si>
    <t>Enfield &amp; Harringey</t>
  </si>
  <si>
    <t>LNH</t>
  </si>
  <si>
    <t>Barnet</t>
  </si>
  <si>
    <t>LNJ</t>
  </si>
  <si>
    <t>Kensington, Chelsea &amp; Westminster</t>
  </si>
  <si>
    <t>LNK</t>
  </si>
  <si>
    <t>Hillingdon</t>
  </si>
  <si>
    <t>LNL</t>
  </si>
  <si>
    <t>Brent &amp; Harrow</t>
  </si>
  <si>
    <t>LNM</t>
  </si>
  <si>
    <t>Ealing, Hammersmith &amp; Hounslow</t>
  </si>
  <si>
    <t>LNN</t>
  </si>
  <si>
    <t>Kingston &amp; Richmond</t>
  </si>
  <si>
    <t>LNP</t>
  </si>
  <si>
    <t>Merton, Sutton &amp; Wandsworth</t>
  </si>
  <si>
    <t>LNR</t>
  </si>
  <si>
    <t>Croydon</t>
  </si>
  <si>
    <t>LNS</t>
  </si>
  <si>
    <t>Lambeth, Southwark &amp; Lewisham</t>
  </si>
  <si>
    <t>LNT</t>
  </si>
  <si>
    <t>Bromley</t>
  </si>
  <si>
    <t>LNW</t>
  </si>
  <si>
    <t>Bexley &amp; Greenwich</t>
  </si>
  <si>
    <t>MAN</t>
  </si>
  <si>
    <t>Manchester</t>
  </si>
  <si>
    <t>MID</t>
  </si>
  <si>
    <t>Tees</t>
  </si>
  <si>
    <t>NEW</t>
  </si>
  <si>
    <t>Newcastle &amp; North Tyneside</t>
  </si>
  <si>
    <t>NF</t>
  </si>
  <si>
    <t>Norfolk</t>
  </si>
  <si>
    <t>NN</t>
  </si>
  <si>
    <t>Nottingahmshire</t>
  </si>
  <si>
    <t>Nottinghamshire</t>
  </si>
  <si>
    <t>NO</t>
  </si>
  <si>
    <t>Northamptonshire</t>
  </si>
  <si>
    <t>NR</t>
  </si>
  <si>
    <t>Northumberland</t>
  </si>
  <si>
    <t>OX</t>
  </si>
  <si>
    <t>Oxfordshire</t>
  </si>
  <si>
    <t>ROC</t>
  </si>
  <si>
    <t>Bury &amp; Rochdale</t>
  </si>
  <si>
    <t>ROT</t>
  </si>
  <si>
    <t>Rotherham</t>
  </si>
  <si>
    <t>SA</t>
  </si>
  <si>
    <t>Shropshire</t>
  </si>
  <si>
    <t>SHE</t>
  </si>
  <si>
    <t>Sheffield</t>
  </si>
  <si>
    <t>SLF</t>
  </si>
  <si>
    <t>Salford &amp; Trafford</t>
  </si>
  <si>
    <t>SM</t>
  </si>
  <si>
    <t>Somerset</t>
  </si>
  <si>
    <t xml:space="preserve"> </t>
  </si>
  <si>
    <t>SO</t>
  </si>
  <si>
    <t>Hampshire &amp; Isle of Wight</t>
  </si>
  <si>
    <t>SOP</t>
  </si>
  <si>
    <t>Sefton</t>
  </si>
  <si>
    <t>SPT</t>
  </si>
  <si>
    <t>Stockport</t>
  </si>
  <si>
    <t>ST</t>
  </si>
  <si>
    <t>Staffordshire</t>
  </si>
  <si>
    <t>North Staffordshire</t>
  </si>
  <si>
    <t>STL</t>
  </si>
  <si>
    <t>St Helens &amp; Knowsley</t>
  </si>
  <si>
    <t>SU</t>
  </si>
  <si>
    <t>Suffolk</t>
  </si>
  <si>
    <t>SUN</t>
  </si>
  <si>
    <t>Sunderland</t>
  </si>
  <si>
    <t>SY</t>
  </si>
  <si>
    <t>Surrey</t>
  </si>
  <si>
    <t>TE</t>
  </si>
  <si>
    <t>East Sussex</t>
  </si>
  <si>
    <t>TW</t>
  </si>
  <si>
    <t>West Sussex</t>
  </si>
  <si>
    <t>PMS adhoc</t>
  </si>
  <si>
    <t>WA</t>
  </si>
  <si>
    <t>Warwickshire</t>
  </si>
  <si>
    <t>WAK</t>
  </si>
  <si>
    <t>Wakefield</t>
  </si>
  <si>
    <t>WAL</t>
  </si>
  <si>
    <t>Walsall</t>
  </si>
  <si>
    <t>WBH</t>
  </si>
  <si>
    <t>Sandwell</t>
  </si>
  <si>
    <t>WIG</t>
  </si>
  <si>
    <t>Wigan &amp; Bolton</t>
  </si>
  <si>
    <t>WL</t>
  </si>
  <si>
    <t>Wiltshire</t>
  </si>
  <si>
    <t>WMF</t>
  </si>
  <si>
    <t>Solihull</t>
  </si>
  <si>
    <t>WOM</t>
  </si>
  <si>
    <t>Wolverhampton</t>
  </si>
  <si>
    <t>WR</t>
  </si>
  <si>
    <t>Herefordshire</t>
  </si>
  <si>
    <t>YN</t>
  </si>
  <si>
    <t>North Yorkshire</t>
  </si>
  <si>
    <t>YW</t>
  </si>
  <si>
    <t>West Yorkshire - Calderdale &amp; Kirklees</t>
  </si>
  <si>
    <t>;</t>
  </si>
  <si>
    <t>Wednesday</t>
  </si>
  <si>
    <t>New Year’s Day 2025</t>
  </si>
  <si>
    <t>Friday</t>
  </si>
  <si>
    <t>Good Friday</t>
  </si>
  <si>
    <t>Monday</t>
  </si>
  <si>
    <t>Easter Monday</t>
  </si>
  <si>
    <t>Early May bank holiday</t>
  </si>
  <si>
    <t>Spring bank holiday</t>
  </si>
  <si>
    <t>Summer bank holiday</t>
  </si>
  <si>
    <t>Thursday</t>
  </si>
  <si>
    <t xml:space="preserve">Christmas Day </t>
  </si>
  <si>
    <t>Boxing day-2025</t>
  </si>
  <si>
    <t>New Year’s Day 2026</t>
  </si>
  <si>
    <t>Count of Cipher</t>
  </si>
  <si>
    <t>Column Labels</t>
  </si>
  <si>
    <t>Row Labels</t>
  </si>
  <si>
    <t>(blank)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</si>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</sst>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mmm/yyyy"/>
  </numFmts>
  <fonts count="12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1"/>
      <name val="Arial"/>
      <family val="2"/>
    </font>
    <font>
      <b/>
      <sz val="12"/>
      <color rgb="FF0B0C0C"/>
      <name val="Arial"/>
      <family val="2"/>
    </font>
    <font>
      <sz val="12"/>
      <color rgb="FF0B0C0C"/>
      <name val="Arial"/>
      <family val="2"/>
    </font>
    <font>
      <b/>
      <sz val="12"/>
      <color theme="0"/>
      <name val="Arial Narrow"/>
      <family val="2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FF0000"/>
      <name val="Cambria"/>
      <family val="2"/>
      <scheme val="major"/>
    </font>
    <font>
      <sz val="11"/>
      <color rgb="FF0B0C0C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BFC1C3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49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4" fillId="3" borderId="0" xfId="0" applyFont="1" applyFill="1" applyAlignment="1">
      <alignment vertical="top" wrapText="1"/>
    </xf>
    <xf numFmtId="0" fontId="0" fillId="0" borderId="0" xfId="0" applyAlignment="1">
      <alignment horizontal="left" wrapText="1"/>
    </xf>
    <xf numFmtId="0" fontId="0" fillId="0" borderId="0" xfId="0" pivotButton="1" applyAlignment="1">
      <alignment horizontal="center" wrapText="1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 vertical="center" wrapText="1"/>
    </xf>
    <xf numFmtId="17" fontId="0" fillId="0" borderId="0" xfId="0" applyNumberFormat="1" applyAlignment="1">
      <alignment wrapText="1"/>
    </xf>
    <xf numFmtId="165" fontId="0" fillId="2" borderId="0" xfId="0" applyNumberFormat="1" applyFill="1" applyProtection="1">
      <protection locked="0"/>
    </xf>
    <xf numFmtId="14" fontId="4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vertical="top"/>
    </xf>
    <xf numFmtId="16" fontId="9" fillId="3" borderId="6" xfId="0" applyNumberFormat="1" applyFont="1" applyFill="1" applyBorder="1" applyAlignment="1">
      <alignment horizontal="left" vertical="top" wrapText="1" indent="1"/>
    </xf>
    <xf numFmtId="0" fontId="9" fillId="3" borderId="6" xfId="0" applyFont="1" applyFill="1" applyBorder="1" applyAlignment="1">
      <alignment horizontal="left" vertical="top" wrapText="1"/>
    </xf>
    <xf numFmtId="0" fontId="6" fillId="0" borderId="0" xfId="0" applyFont="1"/>
    <xf numFmtId="0" fontId="6" fillId="0" borderId="5" xfId="0" applyFont="1" applyBorder="1"/>
    <xf numFmtId="0" fontId="1" fillId="0" borderId="0" xfId="1" applyFill="1" applyAlignment="1"/>
    <xf numFmtId="14" fontId="6" fillId="0" borderId="0" xfId="0" applyNumberFormat="1" applyFont="1"/>
    <xf numFmtId="0" fontId="8" fillId="0" borderId="4" xfId="1" applyFont="1" applyFill="1" applyBorder="1" applyAlignment="1"/>
    <xf numFmtId="0" fontId="5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0" fillId="2" borderId="0" xfId="0" applyFill="1" applyAlignment="1">
      <alignment wrapText="1"/>
    </xf>
    <xf numFmtId="0" fontId="0" fillId="4" borderId="6" xfId="0" applyFill="1" applyBorder="1" applyAlignment="1">
      <alignment wrapText="1"/>
    </xf>
    <xf numFmtId="0" fontId="10" fillId="0" borderId="6" xfId="0" applyFont="1" applyBorder="1" applyAlignment="1">
      <alignment horizontal="center" vertical="center"/>
    </xf>
    <xf numFmtId="0" fontId="9" fillId="3" borderId="6" xfId="0" applyFont="1" applyFill="1" applyBorder="1" applyAlignment="1">
      <alignment horizontal="left" wrapText="1"/>
    </xf>
    <xf numFmtId="0" fontId="9" fillId="3" borderId="6" xfId="0" applyFont="1" applyFill="1" applyBorder="1" applyAlignment="1">
      <alignment vertical="top" wrapTex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wrapText="1" indent="1"/>
    </xf>
    <xf numFmtId="0" fontId="11" fillId="0" borderId="0" xfId="0" applyFont="1" applyAlignment="1">
      <alignment horizontal="left"/>
    </xf>
    <xf numFmtId="0" fontId="11" fillId="0" borderId="0" xfId="0" applyFont="1"/>
    <xf numFmtId="14" fontId="11" fillId="0" borderId="0" xfId="0" applyNumberFormat="1" applyFont="1"/>
    <xf numFmtId="2" fontId="11" fillId="0" borderId="0" xfId="0" applyNumberFormat="1" applyFont="1"/>
    <xf numFmtId="164" fontId="11" fillId="0" borderId="0" xfId="0" applyNumberFormat="1" applyFont="1"/>
    <xf numFmtId="0" fontId="11" fillId="0" borderId="0" xfId="2" applyFont="1" applyAlignment="1">
      <alignment horizontal="left"/>
    </xf>
    <xf numFmtId="164" fontId="0" fillId="0" borderId="0" xfId="0" applyNumberFormat="1"/>
    <xf numFmtId="0" fontId="0" fillId="0" borderId="7" xfId="0" applyBorder="1" applyAlignment="1">
      <alignment wrapText="1"/>
    </xf>
    <xf numFmtId="14" fontId="9" fillId="2" borderId="1" xfId="0" applyNumberFormat="1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left" wrapText="1"/>
    </xf>
    <xf numFmtId="0" fontId="9" fillId="2" borderId="6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14" fontId="0" fillId="0" borderId="0" xfId="0" applyNumberFormat="1" applyAlignment="1">
      <alignment horizontal="left" vertical="top"/>
    </xf>
    <xf numFmtId="0" fontId="9" fillId="3" borderId="8" xfId="0" applyFont="1" applyFill="1" applyBorder="1" applyAlignment="1">
      <alignment vertical="top" wrapText="1"/>
    </xf>
    <xf numFmtId="0" fontId="9" fillId="3" borderId="8" xfId="0" applyFont="1" applyFill="1" applyBorder="1" applyAlignment="1">
      <alignment horizontal="left" vertical="top" wrapText="1"/>
    </xf>
    <xf numFmtId="0" fontId="0" fillId="0" borderId="0" xfId="0" applyNumberFormat="1" applyAlignment="1">
      <alignment wrapText="1"/>
    </xf>
    <xf numFmtId="0" fontId="1" fillId="0" borderId="0" xfId="1" applyAlignment="1">
      <alignment horizontal="left"/>
    </xf>
    <xf numFmtId="0" fontId="1" fillId="0" borderId="0" xfId="1" applyFill="1" applyAlignment="1">
      <alignment horizontal="left"/>
    </xf>
    <xf numFmtId="0" fontId="3" fillId="3" borderId="1" xfId="0" applyFont="1" applyFill="1" applyBorder="1" applyAlignment="1">
      <alignment horizontal="left" vertical="top" wrapText="1"/>
    </xf>
  </cellXfs>
  <cellStyles count="3">
    <cellStyle name="Normal" xfId="0" builtinId="0"/>
    <cellStyle name="Normal 4" xfId="2" xr:uid="{00000000-0005-0000-0000-000001000000}"/>
    <cellStyle name="Title" xfId="1" builtinId="15"/>
  </cellStyles>
  <dxfs count="31">
    <dxf>
      <alignment wrapText="1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yy;@"/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yy;@"/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ill>
        <patternFill patternType="solid">
          <fgColor rgb="FFFFC7CE"/>
          <bgColor rgb="FF00000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Van-Parys, Kathryn (PCSE)" refreshedDate="45694.438849421298" createdVersion="4" refreshedVersion="7" minRefreshableVersion="3" recordCount="621" xr:uid="{00000000-000A-0000-FFFF-FFFF05000000}">
  <cacheSource type="worksheet">
    <worksheetSource ref="B4:S668" sheet="Standard Dates Calendar"/>
  </cacheSource>
  <cacheFields count="18">
    <cacheField name="Cipher" numFmtId="0">
      <sharedItems containsBlank="1"/>
    </cacheField>
    <cacheField name="GP Payments " numFmtId="0">
      <sharedItems containsBlank="1"/>
    </cacheField>
    <cacheField name="Area" numFmtId="0">
      <sharedItems containsBlank="1" count="92">
        <s v="Barnsley"/>
        <s v="Bedfordshire"/>
        <s v="Berkshire"/>
        <s v="Wirral"/>
        <s v="Birmingham"/>
        <s v="Bradford"/>
        <s v="Avon"/>
        <s v="Buckinghamshire"/>
        <s v="Cambridgeshire"/>
        <s v="Cheshire"/>
        <s v="Coventry"/>
        <s v="Cornwall &amp; Isles of Scilly"/>
        <s v="Cumbria"/>
        <s v="Doncaster"/>
        <s v="Derbyshire"/>
        <s v="Devon"/>
        <s v="Dorset"/>
        <s v="County Durham"/>
        <s v="Dudley"/>
        <s v="Essex"/>
        <s v="Gateshead &amp; South Tyneside"/>
        <s v="Gloucestershire"/>
        <s v="Oldham Tameside &amp; Glossops"/>
        <s v="Hertfordshire"/>
        <s v="Kent"/>
        <s v="East Riding"/>
        <s v="Lancashire"/>
        <s v="Leicestershire"/>
        <s v="Leeds"/>
        <s v="Liverpool"/>
        <s v="Lincolnshire"/>
        <s v="East London &amp; City"/>
        <s v="Redbridge &amp; Waltham Forest"/>
        <s v="Barking &amp; Havering"/>
        <s v="Camden &amp; Islington"/>
        <s v="Enfield &amp; Harringey"/>
        <s v="Barnet"/>
        <s v="Kensington, Chelsea &amp; Westminster"/>
        <s v="Hillingdon"/>
        <s v="Brent &amp; Harrow"/>
        <s v="Ealing, Hammersmith &amp; Hounslow"/>
        <s v="Kingston &amp; Richmond"/>
        <s v="Merton, Sutton &amp; Wandsworth"/>
        <s v="Croydon"/>
        <s v="Lambeth, Southwark &amp; Lewisham"/>
        <s v="Bromley"/>
        <s v="Bexley &amp; Greenwich"/>
        <s v="Manchester"/>
        <s v="Tees"/>
        <s v="Newcastle &amp; North Tyneside"/>
        <s v="Norfolk"/>
        <s v="Nottingahmshire"/>
        <s v="Nottinghamshire"/>
        <s v="Northamptonshire"/>
        <s v="Northumberland"/>
        <s v="Oxfordshire"/>
        <s v="Bury &amp; Rochdale"/>
        <s v="Rotherham"/>
        <s v="Shropshire"/>
        <s v="Sheffield"/>
        <s v="Salford &amp; Trafford"/>
        <s v="Somerset"/>
        <s v="Hampshire &amp; Isle of Wight"/>
        <s v="Sefton"/>
        <s v="Stockport"/>
        <s v="Staffordshire"/>
        <s v="North Staffordshire"/>
        <s v="St Helens &amp; Knowsley"/>
        <s v="Suffolk"/>
        <s v="Sunderland"/>
        <s v="Surrey"/>
        <s v="East Sussex"/>
        <s v="West Sussex"/>
        <s v="Warwickshire"/>
        <s v="Wakefield"/>
        <s v="Walsall"/>
        <s v="Sandwell"/>
        <s v="Wigan &amp; Bolton"/>
        <s v="Wiltshire"/>
        <s v="Solihull"/>
        <s v="Wolverhampton"/>
        <s v="Herefordshire"/>
        <s v="North Yorkshire"/>
        <s v="West Yorkshire - Calderdale &amp; Kirklees"/>
        <m/>
        <s v="Barking and Havering" u="1"/>
        <s v="Bexley and Greenwich" u="1"/>
        <s v="Avon (Work split with Devises)" u="1"/>
        <s v="Salford and Trafford" u="1"/>
        <s v="Redbridge and Waltham Forrest" u="1"/>
        <s v="North Yorkshire/Humberside (East Riding)" u="1"/>
        <s v="East London and City" u="1"/>
      </sharedItems>
    </cacheField>
    <cacheField name="Payment Type" numFmtId="0">
      <sharedItems containsBlank="1"/>
    </cacheField>
    <cacheField name="Standard Payment Date?" numFmtId="0">
      <sharedItems containsBlank="1" containsMixedTypes="1" containsNumber="1" containsInteger="1" minValue="5" maxValue="26"/>
    </cacheField>
    <cacheField name="Late if non working day" numFmtId="0">
      <sharedItems containsBlank="1"/>
    </cacheField>
    <cacheField name="Standard Payment Date" numFmtId="0">
      <sharedItems containsNonDate="0" containsDate="1" containsString="0" containsBlank="1" minDate="2025-04-01T00:00:00" maxDate="2025-05-01T00:00:00"/>
    </cacheField>
    <cacheField name="Unmodified Day of Week" numFmtId="0">
      <sharedItems containsBlank="1"/>
    </cacheField>
    <cacheField name="Bank Holiday?" numFmtId="0">
      <sharedItems containsBlank="1"/>
    </cacheField>
    <cacheField name="Weekend?" numFmtId="0">
      <sharedItems containsBlank="1"/>
    </cacheField>
    <cacheField name="BH or Weekend" numFmtId="0">
      <sharedItems containsBlank="1"/>
    </cacheField>
    <cacheField name="Late &amp; Non Working" numFmtId="0">
      <sharedItems containsString="0" containsBlank="1" containsNumber="1" containsInteger="1" minValue="0" maxValue="0"/>
    </cacheField>
    <cacheField name="NetWorkDays" numFmtId="0">
      <sharedItems containsString="0" containsBlank="1" containsNumber="1" containsInteger="1" minValue="1" maxValue="20"/>
    </cacheField>
    <cacheField name="Regular Payment" numFmtId="0">
      <sharedItems containsString="0" containsBlank="1" containsNumber="1" containsInteger="1" minValue="0" maxValue="19"/>
    </cacheField>
    <cacheField name="Late Payment" numFmtId="0">
      <sharedItems containsString="0" containsBlank="1" containsNumber="1" containsInteger="1" minValue="1" maxValue="20"/>
    </cacheField>
    <cacheField name="Pay Date" numFmtId="0">
      <sharedItems containsNonDate="0" containsDate="1" containsString="0" containsBlank="1" minDate="2025-04-01T00:00:00" maxDate="2025-05-01T00:00:00"/>
    </cacheField>
    <cacheField name="Pay Day" numFmtId="0">
      <sharedItems containsBlank="1"/>
    </cacheField>
    <cacheField name="Upload Date" numFmtId="0">
      <sharedItems containsNonDate="0" containsDate="1" containsString="0" containsBlank="1" minDate="2017-01-26T00:00:00" maxDate="2025-08-27T00:00:00" count="704">
        <d v="2025-03-27T00:00:00"/>
        <d v="2025-04-07T00:00:00"/>
        <d v="2025-04-09T00:00:00"/>
        <d v="2025-04-10T00:00:00"/>
        <d v="2025-04-25T00:00:00"/>
        <d v="2025-04-22T00:00:00"/>
        <d v="2025-04-14T00:00:00"/>
        <d v="2025-04-15T00:00:00"/>
        <d v="2025-04-02T00:00:00"/>
        <d v="2025-04-16T00:00:00"/>
        <d v="2025-04-24T00:00:00"/>
        <d v="2025-04-17T00:00:00"/>
        <d v="2025-03-28T00:00:00"/>
        <d v="2025-04-01T00:00:00"/>
        <d v="2025-04-08T00:00:00"/>
        <d v="2025-04-03T00:00:00"/>
        <m/>
        <d v="2017-10-25T00:00:00" u="1"/>
        <d v="2017-11-21T00:00:00" u="1"/>
        <d v="2019-12-17T00:00:00" u="1"/>
        <d v="2020-12-17T00:00:00" u="1"/>
        <d v="2024-12-17T00:00:00" u="1"/>
        <d v="2017-10-27T00:00:00" u="1"/>
        <d v="2017-11-23T00:00:00" u="1"/>
        <d v="2018-11-23T00:00:00" u="1"/>
        <d v="2020-10-27T00:00:00" u="1"/>
        <d v="2017-12-19T00:00:00" u="1"/>
        <d v="2021-10-27T00:00:00" u="1"/>
        <d v="2020-11-23T00:00:00" u="1"/>
        <d v="2019-12-19T00:00:00" u="1"/>
        <d v="2021-11-23T00:00:00" u="1"/>
        <d v="2024-12-19T00:00:00" u="1"/>
        <d v="2018-10-29T00:00:00" u="1"/>
        <d v="2017-12-21T00:00:00" u="1"/>
        <d v="2020-11-25T00:00:00" u="1"/>
        <d v="2018-01-02T00:00:00" u="1"/>
        <d v="2019-01-02T00:00:00" u="1"/>
        <d v="2020-01-02T00:00:00" u="1"/>
        <d v="2017-10-31T00:00:00" u="1"/>
        <d v="2017-11-27T00:00:00" u="1"/>
        <d v="2019-11-27T00:00:00" u="1"/>
        <d v="2019-12-23T00:00:00" u="1"/>
        <d v="2020-12-23T00:00:00" u="1"/>
        <d v="2022-12-23T00:00:00" u="1"/>
        <d v="2024-11-27T00:00:00" u="1"/>
        <d v="2024-12-23T00:00:00" u="1"/>
        <d v="2018-01-04T00:00:00" u="1"/>
        <d v="2019-01-04T00:00:00" u="1"/>
        <d v="2021-01-04T00:00:00" u="1"/>
        <d v="2023-01-04T00:00:00" u="1"/>
        <d v="2017-11-29T00:00:00" u="1"/>
        <d v="2019-11-29T00:00:00" u="1"/>
        <d v="2024-11-29T00:00:00" u="1"/>
        <d v="2017-02-02T00:00:00" u="1"/>
        <d v="2020-01-06T00:00:00" u="1"/>
        <d v="2021-01-06T00:00:00" u="1"/>
        <d v="2023-01-06T00:00:00" u="1"/>
        <d v="2022-02-02T00:00:00" u="1"/>
        <d v="2023-02-02T00:00:00" u="1"/>
        <d v="2024-02-02T00:00:00" u="1"/>
        <d v="2018-12-27T00:00:00" u="1"/>
        <d v="2019-12-27T00:00:00" u="1"/>
        <d v="2022-12-27T00:00:00" u="1"/>
        <d v="2018-01-08T00:00:00" u="1"/>
        <d v="2019-01-08T00:00:00" u="1"/>
        <d v="2020-01-08T00:00:00" u="1"/>
        <d v="2019-02-04T00:00:00" u="1"/>
        <d v="2021-01-08T00:00:00" u="1"/>
        <d v="2022-02-04T00:00:00" u="1"/>
        <d v="2017-12-29T00:00:00" u="1"/>
        <d v="2020-12-29T00:00:00" u="1"/>
        <d v="2022-12-29T00:00:00" u="1"/>
        <d v="2018-01-10T00:00:00" u="1"/>
        <d v="2017-02-06T00:00:00" u="1"/>
        <d v="2019-01-10T00:00:00" u="1"/>
        <d v="2020-01-10T00:00:00" u="1"/>
        <d v="2017-03-02T00:00:00" u="1"/>
        <d v="2019-02-06T00:00:00" u="1"/>
        <d v="2023-01-10T00:00:00" u="1"/>
        <d v="2020-03-02T00:00:00" u="1"/>
        <d v="2023-02-06T00:00:00" u="1"/>
        <d v="2024-02-06T00:00:00" u="1"/>
        <d v="2018-12-31T00:00:00" u="1"/>
        <d v="2019-12-31T00:00:00" u="1"/>
        <d v="2020-12-31T00:00:00" u="1"/>
        <d v="2018-01-12T00:00:00" u="1"/>
        <d v="2017-02-08T00:00:00" u="1"/>
        <d v="2019-02-08T00:00:00" u="1"/>
        <d v="2021-01-12T00:00:00" u="1"/>
        <d v="2019-03-04T00:00:00" u="1"/>
        <d v="2023-01-12T00:00:00" u="1"/>
        <d v="2020-03-04T00:00:00" u="1"/>
        <d v="2022-02-08T00:00:00" u="1"/>
        <d v="2023-02-08T00:00:00" u="1"/>
        <d v="2024-02-08T00:00:00" u="1"/>
        <d v="2017-02-10T00:00:00" u="1"/>
        <d v="2019-01-14T00:00:00" u="1"/>
        <d v="2020-01-14T00:00:00" u="1"/>
        <d v="2017-03-06T00:00:00" u="1"/>
        <d v="2021-01-14T00:00:00" u="1"/>
        <d v="2019-03-06T00:00:00" u="1"/>
        <d v="2020-03-06T00:00:00" u="1"/>
        <d v="2022-02-10T00:00:00" u="1"/>
        <d v="2019-04-02T00:00:00" u="1"/>
        <d v="2023-02-10T00:00:00" u="1"/>
        <d v="2020-04-02T00:00:00" u="1"/>
        <d v="2018-01-16T00:00:00" u="1"/>
        <d v="2019-01-16T00:00:00" u="1"/>
        <d v="2020-01-16T00:00:00" u="1"/>
        <d v="2017-03-08T00:00:00" u="1"/>
        <d v="2019-02-12T00:00:00" u="1"/>
        <d v="2017-04-04T00:00:00" u="1"/>
        <d v="2019-03-08T00:00:00" u="1"/>
        <d v="2023-01-16T00:00:00" u="1"/>
        <d v="2018-04-04T00:00:00" u="1"/>
        <d v="2019-04-04T00:00:00" u="1"/>
        <d v="2024-02-12T00:00:00" u="1"/>
        <d v="2022-04-04T00:00:00" u="1"/>
        <d v="2018-01-18T00:00:00" u="1"/>
        <d v="2017-02-14T00:00:00" u="1"/>
        <d v="2019-01-18T00:00:00" u="1"/>
        <d v="2017-03-10T00:00:00" u="1"/>
        <d v="2019-02-14T00:00:00" u="1"/>
        <d v="2021-01-18T00:00:00" u="1"/>
        <d v="2017-04-06T00:00:00" u="1"/>
        <d v="2023-01-18T00:00:00" u="1"/>
        <d v="2018-04-06T00:00:00" u="1"/>
        <d v="2020-03-10T00:00:00" u="1"/>
        <d v="2022-02-14T00:00:00" u="1"/>
        <d v="2017-05-02T00:00:00" u="1"/>
        <d v="2023-02-14T00:00:00" u="1"/>
        <d v="2020-04-06T00:00:00" u="1"/>
        <d v="2024-02-14T00:00:00" u="1"/>
        <d v="2021-04-06T00:00:00" u="1"/>
        <d v="2022-04-06T00:00:00" u="1"/>
        <d v="2024-05-02T00:00:00" u="1"/>
        <d v="2017-02-16T00:00:00" u="1"/>
        <d v="2020-01-20T00:00:00" u="1"/>
        <d v="2021-01-20T00:00:00" u="1"/>
        <d v="2019-03-12T00:00:00" u="1"/>
        <d v="2023-01-20T00:00:00" u="1"/>
        <d v="2020-03-12T00:00:00" u="1"/>
        <d v="2022-02-16T00:00:00" u="1"/>
        <d v="2017-05-04T00:00:00" u="1"/>
        <d v="2019-04-08T00:00:00" u="1"/>
        <d v="2023-02-16T00:00:00" u="1"/>
        <d v="2020-04-08T00:00:00" u="1"/>
        <d v="2024-02-16T00:00:00" u="1"/>
        <d v="2021-04-08T00:00:00" u="1"/>
        <d v="2022-04-08T00:00:00" u="1"/>
        <d v="2021-05-04T00:00:00" u="1"/>
        <d v="2018-01-22T00:00:00" u="1"/>
        <d v="2019-01-22T00:00:00" u="1"/>
        <d v="2017-03-14T00:00:00" u="1"/>
        <d v="2019-02-18T00:00:00" u="1"/>
        <d v="2021-01-22T00:00:00" u="1"/>
        <d v="2017-04-10T00:00:00" u="1"/>
        <d v="2019-03-14T00:00:00" u="1"/>
        <d v="2018-04-10T00:00:00" u="1"/>
        <d v="2022-02-18T00:00:00" u="1"/>
        <d v="2019-04-10T00:00:00" u="1"/>
        <d v="2017-06-02T00:00:00" u="1"/>
        <d v="2020-05-06T00:00:00" u="1"/>
        <d v="2021-05-06T00:00:00" u="1"/>
        <d v="2018-01-24T00:00:00" u="1"/>
        <d v="2017-02-20T00:00:00" u="1"/>
        <d v="2019-01-24T00:00:00" u="1"/>
        <d v="2020-01-24T00:00:00" u="1"/>
        <d v="2017-03-16T00:00:00" u="1"/>
        <d v="2019-02-20T00:00:00" u="1"/>
        <d v="2017-04-12T00:00:00" u="1"/>
        <d v="2023-01-24T00:00:00" u="1"/>
        <d v="2018-04-12T00:00:00" u="1"/>
        <d v="2020-03-16T00:00:00" u="1"/>
        <d v="2017-05-08T00:00:00" u="1"/>
        <d v="2019-04-12T00:00:00" u="1"/>
        <d v="2023-02-20T00:00:00" u="1"/>
        <d v="2024-02-20T00:00:00" u="1"/>
        <d v="2021-04-12T00:00:00" u="1"/>
        <d v="2022-04-12T00:00:00" u="1"/>
        <d v="2024-05-08T00:00:00" u="1"/>
        <d v="2017-01-26T00:00:00" u="1"/>
        <d v="2017-02-22T00:00:00" u="1"/>
        <d v="2019-02-22T00:00:00" u="1"/>
        <d v="2022-01-26T00:00:00" u="1"/>
        <d v="2019-03-18T00:00:00" u="1"/>
        <d v="2023-01-26T00:00:00" u="1"/>
        <d v="2020-03-18T00:00:00" u="1"/>
        <d v="2022-02-22T00:00:00" u="1"/>
        <d v="2024-01-26T00:00:00" u="1"/>
        <d v="2017-05-10T00:00:00" u="1"/>
        <d v="2023-02-22T00:00:00" u="1"/>
        <d v="2020-04-14T00:00:00" u="1"/>
        <d v="2024-02-22T00:00:00" u="1"/>
        <d v="2017-06-06T00:00:00" u="1"/>
        <d v="2021-04-14T00:00:00" u="1"/>
        <d v="2022-04-14T00:00:00" u="1"/>
        <d v="2021-05-10T00:00:00" u="1"/>
        <d v="2019-07-02T00:00:00" u="1"/>
        <d v="2024-05-10T00:00:00" u="1"/>
        <d v="2017-02-24T00:00:00" u="1"/>
        <d v="2019-01-28T00:00:00" u="1"/>
        <d v="2017-03-20T00:00:00" u="1"/>
        <d v="2019-03-20T00:00:00" u="1"/>
        <d v="2018-04-16T00:00:00" u="1"/>
        <d v="2020-03-20T00:00:00" u="1"/>
        <d v="2017-05-12T00:00:00" u="1"/>
        <d v="2019-04-16T00:00:00" u="1"/>
        <d v="2020-04-16T00:00:00" u="1"/>
        <d v="2017-06-08T00:00:00" u="1"/>
        <d v="2021-04-16T00:00:00" u="1"/>
        <d v="2020-05-12T00:00:00" u="1"/>
        <d v="2017-07-04T00:00:00" u="1"/>
        <d v="2021-05-12T00:00:00" u="1"/>
        <d v="2019-07-04T00:00:00" u="1"/>
        <d v="2017-01-30T00:00:00" u="1"/>
        <d v="2019-01-30T00:00:00" u="1"/>
        <d v="2019-02-26T00:00:00" u="1"/>
        <d v="2020-02-26T00:00:00" u="1"/>
        <d v="2017-04-18T00:00:00" u="1"/>
        <d v="2019-03-22T00:00:00" u="1"/>
        <d v="2023-01-30T00:00:00" u="1"/>
        <d v="2018-04-18T00:00:00" u="1"/>
        <d v="2024-01-30T00:00:00" u="1"/>
        <d v="2019-04-18T00:00:00" u="1"/>
        <d v="2020-05-14T00:00:00" u="1"/>
        <d v="2022-04-18T00:00:00" u="1"/>
        <d v="2017-07-06T00:00:00" u="1"/>
        <d v="2021-05-14T00:00:00" u="1"/>
        <d v="2024-05-14T00:00:00" u="1"/>
        <d v="2017-02-28T00:00:00" u="1"/>
        <d v="2017-03-24T00:00:00" u="1"/>
        <d v="2020-02-28T00:00:00" u="1"/>
        <d v="2017-04-20T00:00:00" u="1"/>
        <d v="2018-04-20T00:00:00" u="1"/>
        <d v="2020-03-24T00:00:00" u="1"/>
        <d v="2017-05-16T00:00:00" u="1"/>
        <d v="2020-04-20T00:00:00" u="1"/>
        <d v="2017-06-12T00:00:00" u="1"/>
        <d v="2021-04-20T00:00:00" u="1"/>
        <d v="2022-04-20T00:00:00" u="1"/>
        <d v="2019-07-08T00:00:00" u="1"/>
        <d v="2024-05-16T00:00:00" u="1"/>
        <d v="2025-08-04T00:00:00" u="1"/>
        <d v="2018-03-26T00:00:00" u="1"/>
        <d v="2019-03-26T00:00:00" u="1"/>
        <d v="2020-03-26T00:00:00" u="1"/>
        <d v="2017-05-18T00:00:00" u="1"/>
        <d v="2021-03-26T00:00:00" u="1"/>
        <d v="2017-06-14T00:00:00" u="1"/>
        <d v="2020-05-18T00:00:00" u="1"/>
        <d v="2022-04-22T00:00:00" u="1"/>
        <d v="2017-07-10T00:00:00" u="1"/>
        <d v="2021-05-18T00:00:00" u="1"/>
        <d v="2019-07-10T00:00:00" u="1"/>
        <d v="2020-09-02T00:00:00" u="1"/>
        <d v="2021-09-02T00:00:00" u="1"/>
        <d v="2017-03-28T00:00:00" u="1"/>
        <d v="2018-03-28T00:00:00" u="1"/>
        <d v="2017-04-24T00:00:00" u="1"/>
        <d v="2018-04-24T00:00:00" u="1"/>
        <d v="2019-04-24T00:00:00" u="1"/>
        <d v="2020-04-24T00:00:00" u="1"/>
        <d v="2022-03-28T00:00:00" u="1"/>
        <d v="2017-06-16T00:00:00" u="1"/>
        <d v="2017-07-12T00:00:00" u="1"/>
        <d v="2021-05-20T00:00:00" u="1"/>
        <d v="2019-07-12T00:00:00" u="1"/>
        <d v="2024-05-20T00:00:00" u="1"/>
        <d v="2020-09-04T00:00:00" u="1"/>
        <d v="2025-08-08T00:00:00" u="1"/>
        <d v="2017-03-30T00:00:00" u="1"/>
        <d v="2020-03-30T00:00:00" u="1"/>
        <d v="2017-05-22T00:00:00" u="1"/>
        <d v="2021-03-30T00:00:00" u="1"/>
        <d v="2022-03-30T00:00:00" u="1"/>
        <d v="2021-04-26T00:00:00" u="1"/>
        <d v="2020-05-22T00:00:00" u="1"/>
        <d v="2017-07-14T00:00:00" u="1"/>
        <d v="2024-04-26T00:00:00" u="1"/>
        <d v="2017-10-02T00:00:00" u="1"/>
        <d v="2021-09-06T00:00:00" u="1"/>
        <d v="2017-04-28T00:00:00" u="1"/>
        <d v="2017-05-24T00:00:00" u="1"/>
        <d v="2020-04-28T00:00:00" u="1"/>
        <d v="2017-06-20T00:00:00" u="1"/>
        <d v="2021-04-28T00:00:00" u="1"/>
        <d v="2021-05-24T00:00:00" u="1"/>
        <d v="2019-07-16T00:00:00" u="1"/>
        <d v="2024-05-24T00:00:00" u="1"/>
        <d v="2020-09-08T00:00:00" u="1"/>
        <d v="2021-09-08T00:00:00" u="1"/>
        <d v="2025-08-12T00:00:00" u="1"/>
        <d v="2017-05-26T00:00:00" u="1"/>
        <d v="2021-04-30T00:00:00" u="1"/>
        <d v="2017-07-18T00:00:00" u="1"/>
        <d v="2024-04-30T00:00:00" u="1"/>
        <d v="2019-07-18T00:00:00" u="1"/>
        <d v="2020-09-10T00:00:00" u="1"/>
        <d v="2017-11-02T00:00:00" u="1"/>
        <d v="2021-09-10T00:00:00" u="1"/>
        <d v="2018-11-02T00:00:00" u="1"/>
        <d v="2025-08-14T00:00:00" u="1"/>
        <d v="2020-11-02T00:00:00" u="1"/>
        <d v="2021-11-02T00:00:00" u="1"/>
        <d v="2017-07-20T00:00:00" u="1"/>
        <d v="2024-05-28T00:00:00" u="1"/>
        <d v="2020-11-04T00:00:00" u="1"/>
        <d v="2021-11-04T00:00:00" u="1"/>
        <d v="2017-05-30T00:00:00" u="1"/>
        <d v="2017-06-26T00:00:00" u="1"/>
        <d v="2019-06-26T00:00:00" u="1"/>
        <d v="2019-07-22T00:00:00" u="1"/>
        <d v="2017-10-10T00:00:00" u="1"/>
        <d v="2020-09-14T00:00:00" u="1"/>
        <d v="2017-11-06T00:00:00" u="1"/>
        <d v="2021-09-14T00:00:00" u="1"/>
        <d v="2018-11-06T00:00:00" u="1"/>
        <d v="2025-08-18T00:00:00" u="1"/>
        <d v="2020-11-06T00:00:00" u="1"/>
        <d v="2019-12-02T00:00:00" u="1"/>
        <d v="2020-12-02T00:00:00" u="1"/>
        <d v="2024-12-02T00:00:00" u="1"/>
        <d v="2017-07-24T00:00:00" u="1"/>
        <d v="2019-07-24T00:00:00" u="1"/>
        <d v="2017-10-12T00:00:00" u="1"/>
        <d v="2020-09-16T00:00:00" u="1"/>
        <d v="2017-11-08T00:00:00" u="1"/>
        <d v="2021-09-16T00:00:00" u="1"/>
        <d v="2018-11-08T00:00:00" u="1"/>
        <d v="2017-12-04T00:00:00" u="1"/>
        <d v="2025-08-20T00:00:00" u="1"/>
        <d v="2019-12-04T00:00:00" u="1"/>
        <d v="2021-11-08T00:00:00" u="1"/>
        <d v="2020-12-04T00:00:00" u="1"/>
        <d v="2024-12-04T00:00:00" u="1"/>
        <d v="2020-09-18T00:00:00" u="1"/>
        <d v="2017-11-10T00:00:00" u="1"/>
        <d v="2017-12-06T00:00:00" u="1"/>
        <d v="2025-08-22T00:00:00" u="1"/>
        <d v="2020-11-10T00:00:00" u="1"/>
        <d v="2019-12-06T00:00:00" u="1"/>
        <d v="2021-11-10T00:00:00" u="1"/>
        <d v="2017-10-16T00:00:00" u="1"/>
        <d v="2021-09-20T00:00:00" u="1"/>
        <d v="2018-11-12T00:00:00" u="1"/>
        <d v="2017-12-08T00:00:00" u="1"/>
        <d v="2020-11-12T00:00:00" u="1"/>
        <d v="2021-11-12T00:00:00" u="1"/>
        <d v="2020-12-08T00:00:00" u="1"/>
        <d v="2020-08-26T00:00:00" u="1"/>
        <d v="2017-10-18T00:00:00" u="1"/>
        <d v="2021-08-26T00:00:00" u="1"/>
        <d v="2017-11-14T00:00:00" u="1"/>
        <d v="2025-07-30T00:00:00" u="1"/>
        <d v="2018-11-14T00:00:00" u="1"/>
        <d v="2025-08-26T00:00:00" u="1"/>
        <d v="2019-12-10T00:00:00" u="1"/>
        <d v="2020-12-10T00:00:00" u="1"/>
        <d v="2024-12-10T00:00:00" u="1"/>
        <d v="2020-08-28T00:00:00" u="1"/>
        <d v="2017-10-20T00:00:00" u="1"/>
        <d v="2020-09-24T00:00:00" u="1"/>
        <d v="2017-11-16T00:00:00" u="1"/>
        <d v="2021-09-24T00:00:00" u="1"/>
        <d v="2018-11-16T00:00:00" u="1"/>
        <d v="2017-12-12T00:00:00" u="1"/>
        <d v="2020-11-16T00:00:00" u="1"/>
        <d v="2019-12-12T00:00:00" u="1"/>
        <d v="2021-11-16T00:00:00" u="1"/>
        <d v="2024-12-12T00:00:00" u="1"/>
        <d v="2017-09-26T00:00:00" u="1"/>
        <d v="2017-12-14T00:00:00" u="1"/>
        <d v="2020-11-18T00:00:00" u="1"/>
        <d v="2021-11-18T00:00:00" u="1"/>
        <d v="2020-12-14T00:00:00" u="1"/>
        <d v="2017-10-24T00:00:00" u="1"/>
        <d v="2017-11-20T00:00:00" u="1"/>
        <d v="2018-11-20T00:00:00" u="1"/>
        <d v="2020-11-20T00:00:00" u="1"/>
        <d v="2019-12-16T00:00:00" u="1"/>
        <d v="2020-12-16T00:00:00" u="1"/>
        <d v="2024-12-16T00:00:00" u="1"/>
        <d v="2017-10-26T00:00:00" u="1"/>
        <d v="2018-10-26T00:00:00" u="1"/>
        <d v="2017-11-22T00:00:00" u="1"/>
        <d v="2017-12-18T00:00:00" u="1"/>
        <d v="2021-10-26T00:00:00" u="1"/>
        <d v="2019-12-18T00:00:00" u="1"/>
        <d v="2021-11-22T00:00:00" u="1"/>
        <d v="2020-12-18T00:00:00" u="1"/>
        <d v="2024-12-18T00:00:00" u="1"/>
        <d v="2017-11-24T00:00:00" u="1"/>
        <d v="2020-10-28T00:00:00" u="1"/>
        <d v="2017-12-20T00:00:00" u="1"/>
        <d v="2020-11-24T00:00:00" u="1"/>
        <d v="2019-12-20T00:00:00" u="1"/>
        <d v="2021-11-24T00:00:00" u="1"/>
        <d v="2024-12-20T00:00:00" u="1"/>
        <d v="2017-10-30T00:00:00" u="1"/>
        <d v="2018-10-30T00:00:00" u="1"/>
        <d v="2018-11-26T00:00:00" u="1"/>
        <d v="2020-10-30T00:00:00" u="1"/>
        <d v="2017-12-22T00:00:00" u="1"/>
        <d v="2019-11-26T00:00:00" u="1"/>
        <d v="2020-11-26T00:00:00" u="1"/>
        <d v="2020-12-22T00:00:00" u="1"/>
        <d v="2024-11-26T00:00:00" u="1"/>
        <d v="2017-11-28T00:00:00" u="1"/>
        <d v="2018-12-24T00:00:00" u="1"/>
        <d v="2019-12-24T00:00:00" u="1"/>
        <d v="2020-12-24T00:00:00" u="1"/>
        <d v="2024-11-28T00:00:00" u="1"/>
        <d v="2024-12-24T00:00:00" u="1"/>
        <d v="2017-02-01T00:00:00" u="1"/>
        <d v="2019-02-01T00:00:00" u="1"/>
        <d v="2022-02-01T00:00:00" u="1"/>
        <d v="2023-02-01T00:00:00" u="1"/>
        <d v="2024-02-01T00:00:00" u="1"/>
        <d v="2017-11-30T00:00:00" u="1"/>
        <d v="2020-11-30T00:00:00" u="1"/>
        <d v="2019-01-07T00:00:00" u="1"/>
        <d v="2020-01-07T00:00:00" u="1"/>
        <d v="2021-01-07T00:00:00" u="1"/>
        <d v="2018-12-28T00:00:00" u="1"/>
        <d v="2020-12-28T00:00:00" u="1"/>
        <d v="2022-12-28T00:00:00" u="1"/>
        <d v="2018-01-09T00:00:00" u="1"/>
        <d v="2019-01-09T00:00:00" u="1"/>
        <d v="2020-01-09T00:00:00" u="1"/>
        <d v="2017-03-01T00:00:00" u="1"/>
        <d v="2019-03-01T00:00:00" u="1"/>
        <d v="2023-01-09T00:00:00" u="1"/>
        <d v="2024-02-05T00:00:00" u="1"/>
        <d v="2022-12-30T00:00:00" u="1"/>
        <d v="2018-01-11T00:00:00" u="1"/>
        <d v="2017-02-07T00:00:00" u="1"/>
        <d v="2019-01-11T00:00:00" u="1"/>
        <d v="2019-02-07T00:00:00" u="1"/>
        <d v="2021-01-11T00:00:00" u="1"/>
        <d v="2023-01-11T00:00:00" u="1"/>
        <d v="2022-02-07T00:00:00" u="1"/>
        <d v="2023-02-07T00:00:00" u="1"/>
        <d v="2024-02-07T00:00:00" u="1"/>
        <d v="2017-02-09T00:00:00" u="1"/>
        <d v="2020-01-13T00:00:00" u="1"/>
        <d v="2021-01-13T00:00:00" u="1"/>
        <d v="2023-01-13T00:00:00" u="1"/>
        <d v="2022-02-09T00:00:00" u="1"/>
        <d v="2019-04-01T00:00:00" u="1"/>
        <d v="2023-02-09T00:00:00" u="1"/>
        <d v="2020-04-01T00:00:00" u="1"/>
        <d v="2024-02-09T00:00:00" u="1"/>
        <d v="2021-04-01T00:00:00" u="1"/>
        <d v="2022-04-01T00:00:00" u="1"/>
        <d v="2018-01-15T00:00:00" u="1"/>
        <d v="2019-01-15T00:00:00" u="1"/>
        <d v="2020-01-15T00:00:00" u="1"/>
        <d v="2017-03-07T00:00:00" u="1"/>
        <d v="2019-02-11T00:00:00" u="1"/>
        <d v="2021-01-15T00:00:00" u="1"/>
        <d v="2017-04-03T00:00:00" u="1"/>
        <d v="2019-03-07T00:00:00" u="1"/>
        <d v="2018-04-03T00:00:00" u="1"/>
        <d v="2022-02-11T00:00:00" u="1"/>
        <d v="2020-04-03T00:00:00" u="1"/>
        <d v="2018-01-17T00:00:00" u="1"/>
        <d v="2017-02-13T00:00:00" u="1"/>
        <d v="2019-01-17T00:00:00" u="1"/>
        <d v="2020-01-17T00:00:00" u="1"/>
        <d v="2017-03-09T00:00:00" u="1"/>
        <d v="2019-02-13T00:00:00" u="1"/>
        <d v="2023-01-17T00:00:00" u="1"/>
        <d v="2018-04-05T00:00:00" u="1"/>
        <d v="2020-03-09T00:00:00" u="1"/>
        <d v="2023-02-13T00:00:00" u="1"/>
        <d v="2024-02-13T00:00:00" u="1"/>
        <d v="2020-05-01T00:00:00" u="1"/>
        <d v="2022-04-05T00:00:00" u="1"/>
        <d v="2024-05-01T00:00:00" u="1"/>
        <d v="2018-01-19T00:00:00" u="1"/>
        <d v="2019-02-15T00:00:00" u="1"/>
        <d v="2021-01-19T00:00:00" u="1"/>
        <d v="2017-04-07T00:00:00" u="1"/>
        <d v="2019-03-11T00:00:00" u="1"/>
        <d v="2023-01-19T00:00:00" u="1"/>
        <d v="2020-03-11T00:00:00" u="1"/>
        <d v="2022-02-15T00:00:00" u="1"/>
        <d v="2023-02-15T00:00:00" u="1"/>
        <d v="2020-04-07T00:00:00" u="1"/>
        <d v="2024-02-15T00:00:00" u="1"/>
        <d v="2021-04-07T00:00:00" u="1"/>
        <d v="2022-04-07T00:00:00" u="1"/>
        <d v="2017-02-17T00:00:00" u="1"/>
        <d v="2019-01-21T00:00:00" u="1"/>
        <d v="2017-03-13T00:00:00" u="1"/>
        <d v="2019-03-13T00:00:00" u="1"/>
        <d v="2018-04-09T00:00:00" u="1"/>
        <d v="2020-03-13T00:00:00" u="1"/>
        <d v="2022-02-17T00:00:00" u="1"/>
        <d v="2019-04-09T00:00:00" u="1"/>
        <d v="2023-02-17T00:00:00" u="1"/>
        <d v="2020-04-09T00:00:00" u="1"/>
        <d v="2017-06-01T00:00:00" u="1"/>
        <d v="2021-04-09T00:00:00" u="1"/>
        <d v="2020-05-05T00:00:00" u="1"/>
        <d v="2019-02-19T00:00:00" u="1"/>
        <d v="2017-04-11T00:00:00" u="1"/>
        <d v="2019-03-15T00:00:00" u="1"/>
        <d v="2023-01-23T00:00:00" u="1"/>
        <d v="2018-04-11T00:00:00" u="1"/>
        <d v="2019-04-11T00:00:00" u="1"/>
        <d v="2024-02-19T00:00:00" u="1"/>
        <d v="2020-05-07T00:00:00" u="1"/>
        <d v="2022-04-11T00:00:00" u="1"/>
        <d v="2021-05-07T00:00:00" u="1"/>
        <d v="2024-05-07T00:00:00" u="1"/>
        <d v="2018-01-25T00:00:00" u="1"/>
        <d v="2017-02-21T00:00:00" u="1"/>
        <d v="2019-01-25T00:00:00" u="1"/>
        <d v="2017-03-17T00:00:00" u="1"/>
        <d v="2019-02-21T00:00:00" u="1"/>
        <d v="2021-01-25T00:00:00" u="1"/>
        <d v="2017-04-13T00:00:00" u="1"/>
        <d v="2023-01-25T00:00:00" u="1"/>
        <d v="2018-04-13T00:00:00" u="1"/>
        <d v="2020-03-17T00:00:00" u="1"/>
        <d v="2022-02-21T00:00:00" u="1"/>
        <d v="2017-05-09T00:00:00" u="1"/>
        <d v="2023-02-21T00:00:00" u="1"/>
        <d v="2017-06-05T00:00:00" u="1"/>
        <d v="2021-04-13T00:00:00" u="1"/>
        <d v="2022-04-13T00:00:00" u="1"/>
        <d v="2019-07-01T00:00:00" u="1"/>
        <d v="2024-05-09T00:00:00" u="1"/>
        <d v="2017-01-27T00:00:00" u="1"/>
        <d v="2017-02-23T00:00:00" u="1"/>
        <d v="2020-01-27T00:00:00" u="1"/>
        <d v="2022-01-27T00:00:00" u="1"/>
        <d v="2019-03-19T00:00:00" u="1"/>
        <d v="2023-01-27T00:00:00" u="1"/>
        <d v="2020-03-19T00:00:00" u="1"/>
        <d v="2017-05-11T00:00:00" u="1"/>
        <d v="2019-04-15T00:00:00" u="1"/>
        <d v="2020-04-15T00:00:00" u="1"/>
        <d v="2024-02-23T00:00:00" u="1"/>
        <d v="2017-06-07T00:00:00" u="1"/>
        <d v="2021-04-15T00:00:00" u="1"/>
        <d v="2020-05-11T00:00:00" u="1"/>
        <d v="2017-07-03T00:00:00" u="1"/>
        <d v="2021-05-11T00:00:00" u="1"/>
        <d v="2019-01-29T00:00:00" u="1"/>
        <d v="2017-03-21T00:00:00" u="1"/>
        <d v="2019-02-25T00:00:00" u="1"/>
        <d v="2020-02-25T00:00:00" u="1"/>
        <d v="2018-04-17T00:00:00" u="1"/>
        <d v="2024-01-29T00:00:00" u="1"/>
        <d v="2019-04-17T00:00:00" u="1"/>
        <d v="2020-04-17T00:00:00" u="1"/>
        <d v="2017-06-09T00:00:00" u="1"/>
        <d v="2020-05-13T00:00:00" u="1"/>
        <d v="2021-05-13T00:00:00" u="1"/>
        <d v="2017-01-31T00:00:00" u="1"/>
        <d v="2017-02-27T00:00:00" u="1"/>
        <d v="2017-03-23T00:00:00" u="1"/>
        <d v="2019-02-27T00:00:00" u="1"/>
        <d v="2018-03-23T00:00:00" u="1"/>
        <d v="2022-01-31T00:00:00" u="1"/>
        <d v="2017-04-19T00:00:00" u="1"/>
        <d v="2018-04-19T00:00:00" u="1"/>
        <d v="2020-03-23T00:00:00" u="1"/>
        <d v="2017-05-15T00:00:00" u="1"/>
        <d v="2021-04-19T00:00:00" u="1"/>
        <d v="2020-05-15T00:00:00" u="1"/>
        <d v="2022-04-19T00:00:00" u="1"/>
        <d v="2017-07-07T00:00:00" u="1"/>
        <d v="2024-05-15T00:00:00" u="1"/>
        <d v="2017-04-21T00:00:00" u="1"/>
        <d v="2019-03-25T00:00:00" u="1"/>
        <d v="2020-03-25T00:00:00" u="1"/>
        <d v="2017-05-17T00:00:00" u="1"/>
        <d v="2017-06-13T00:00:00" u="1"/>
        <d v="2021-05-17T00:00:00" u="1"/>
        <d v="2019-07-09T00:00:00" u="1"/>
        <d v="2024-05-17T00:00:00" u="1"/>
        <d v="2020-09-01T00:00:00" u="1"/>
        <d v="2021-09-01T00:00:00" u="1"/>
        <d v="2025-08-05T00:00:00" u="1"/>
        <d v="2017-03-27T00:00:00" u="1"/>
        <d v="2018-03-27T00:00:00" u="1"/>
        <d v="2019-03-27T00:00:00" u="1"/>
        <d v="2018-04-23T00:00:00" u="1"/>
        <d v="2020-03-27T00:00:00" u="1"/>
        <d v="2017-05-19T00:00:00" u="1"/>
        <d v="2019-04-23T00:00:00" u="1"/>
        <d v="2020-04-23T00:00:00" u="1"/>
        <d v="2017-06-15T00:00:00" u="1"/>
        <d v="2021-04-23T00:00:00" u="1"/>
        <d v="2020-05-19T00:00:00" u="1"/>
        <d v="2017-07-11T00:00:00" u="1"/>
        <d v="2021-05-19T00:00:00" u="1"/>
        <d v="2019-07-11T00:00:00" u="1"/>
        <d v="2018-03-29T00:00:00" u="1"/>
        <d v="2017-04-25T00:00:00" u="1"/>
        <d v="2021-03-29T00:00:00" u="1"/>
        <d v="2022-03-29T00:00:00" u="1"/>
        <d v="2020-05-21T00:00:00" u="1"/>
        <d v="2022-04-25T00:00:00" u="1"/>
        <d v="2017-07-13T00:00:00" u="1"/>
        <d v="2021-05-21T00:00:00" u="1"/>
        <d v="2024-05-21T00:00:00" u="1"/>
        <d v="2017-05-23T00:00:00" u="1"/>
        <d v="2021-03-31T00:00:00" u="1"/>
        <d v="2020-04-27T00:00:00" u="1"/>
        <d v="2017-06-19T00:00:00" u="1"/>
        <d v="2021-04-27T00:00:00" u="1"/>
        <d v="2019-07-15T00:00:00" u="1"/>
        <d v="2017-10-03T00:00:00" u="1"/>
        <d v="2020-09-07T00:00:00" u="1"/>
        <d v="2021-09-07T00:00:00" u="1"/>
        <d v="2025-08-11T00:00:00" u="1"/>
        <d v="2017-05-25T00:00:00" u="1"/>
        <d v="2020-04-29T00:00:00" u="1"/>
        <d v="2017-07-17T00:00:00" u="1"/>
        <d v="2024-04-29T00:00:00" u="1"/>
        <d v="2019-07-17T00:00:00" u="1"/>
        <d v="2017-10-05T00:00:00" u="1"/>
        <d v="2020-09-09T00:00:00" u="1"/>
        <d v="2017-11-01T00:00:00" u="1"/>
        <d v="2021-09-09T00:00:00" u="1"/>
        <d v="2018-11-01T00:00:00" u="1"/>
        <d v="2021-11-01T00:00:00" u="1"/>
        <d v="2017-06-23T00:00:00" u="1"/>
        <d v="2017-07-19T00:00:00" u="1"/>
        <d v="2019-07-19T00:00:00" u="1"/>
        <d v="2020-09-11T00:00:00" u="1"/>
        <d v="2025-08-15T00:00:00" u="1"/>
        <d v="2017-07-21T00:00:00" u="1"/>
        <d v="2019-06-25T00:00:00" u="1"/>
        <d v="2017-10-09T00:00:00" u="1"/>
        <d v="2021-09-13T00:00:00" u="1"/>
        <d v="2018-11-05T00:00:00" u="1"/>
        <d v="2017-12-01T00:00:00" u="1"/>
        <d v="2020-12-01T00:00:00" u="1"/>
        <d v="2017-06-27T00:00:00" u="1"/>
        <d v="2017-10-11T00:00:00" u="1"/>
        <d v="2020-09-15T00:00:00" u="1"/>
        <d v="2017-11-07T00:00:00" u="1"/>
        <d v="2021-09-15T00:00:00" u="1"/>
        <d v="2018-11-07T00:00:00" u="1"/>
        <d v="2025-08-19T00:00:00" u="1"/>
        <d v="2024-12-03T00:00:00" u="1"/>
        <d v="2017-06-29T00:00:00" u="1"/>
        <d v="2017-07-25T00:00:00" u="1"/>
        <d v="2019-07-25T00:00:00" u="1"/>
        <d v="2017-10-13T00:00:00" u="1"/>
        <d v="2020-09-17T00:00:00" u="1"/>
        <d v="2017-11-09T00:00:00" u="1"/>
        <d v="2021-09-17T00:00:00" u="1"/>
        <d v="2018-11-09T00:00:00" u="1"/>
        <d v="2017-12-05T00:00:00" u="1"/>
        <d v="2020-11-09T00:00:00" u="1"/>
        <d v="2021-11-09T00:00:00" u="1"/>
        <d v="2024-12-05T00:00:00" u="1"/>
        <d v="2017-12-07T00:00:00" u="1"/>
        <d v="2020-11-11T00:00:00" u="1"/>
        <d v="2021-11-11T00:00:00" u="1"/>
        <d v="2020-12-07T00:00:00" u="1"/>
        <d v="2020-08-25T00:00:00" u="1"/>
        <d v="2017-10-17T00:00:00" u="1"/>
        <d v="2021-08-25T00:00:00" u="1"/>
        <d v="2020-09-21T00:00:00" u="1"/>
        <d v="2017-11-13T00:00:00" u="1"/>
        <d v="2025-07-29T00:00:00" u="1"/>
        <d v="2018-11-13T00:00:00" u="1"/>
        <d v="2020-11-13T00:00:00" u="1"/>
        <d v="2019-12-09T00:00:00" u="1"/>
        <d v="2020-12-09T00:00:00" u="1"/>
        <d v="2024-12-09T00:00:00" u="1"/>
        <d v="2017-10-19T00:00:00" u="1"/>
        <d v="2021-08-27T00:00:00" u="1"/>
        <d v="2020-09-23T00:00:00" u="1"/>
        <d v="2017-11-15T00:00:00" u="1"/>
        <d v="2021-09-23T00:00:00" u="1"/>
        <d v="2025-07-31T00:00:00" u="1"/>
        <d v="2018-11-15T00:00:00" u="1"/>
        <d v="2017-12-11T00:00:00" u="1"/>
        <d v="2019-12-11T00:00:00" u="1"/>
        <d v="2021-11-15T00:00:00" u="1"/>
        <d v="2020-12-11T00:00:00" u="1"/>
        <d v="2024-12-11T00:00:00" u="1"/>
        <d v="2017-11-17T00:00:00" u="1"/>
        <d v="2017-12-13T00:00:00" u="1"/>
        <d v="2020-11-17T00:00:00" u="1"/>
        <d v="2019-12-13T00:00:00" u="1"/>
        <d v="2021-11-17T00:00:00" u="1"/>
        <d v="2024-12-13T00:00:00" u="1"/>
        <d v="2017-09-27T00:00:00" u="1"/>
        <d v="2017-10-23T00:00:00" u="1"/>
        <d v="2018-11-19T00:00:00" u="1"/>
        <d v="2017-12-15T00:00:00" u="1"/>
        <d v="2020-11-19T00:00:00" u="1"/>
        <d v="2021-11-19T00:00:00" u="1"/>
        <d v="2020-12-15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21">
  <r>
    <s v="BAA"/>
    <s v="Blackburn"/>
    <x v="0"/>
    <s v="Dispens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BAA"/>
    <s v="Blackburn"/>
    <x v="0"/>
    <s v="Dispens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BAA"/>
    <s v="Blackburn"/>
    <x v="0"/>
    <s v="Prescrib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BAA"/>
    <s v="Blackburn"/>
    <x v="0"/>
    <s v="Prescrib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BAA"/>
    <s v="Blackburn"/>
    <x v="0"/>
    <s v="Registrar GMS"/>
    <n v="10"/>
    <m/>
    <d v="2025-04-10T00:00:00"/>
    <s v="Thu"/>
    <s v="N"/>
    <s v="N"/>
    <s v="N"/>
    <n v="0"/>
    <n v="8"/>
    <n v="7"/>
    <n v="8"/>
    <d v="2025-04-10T00:00:00"/>
    <s v="Thu"/>
    <x v="1"/>
  </r>
  <r>
    <s v="BAA"/>
    <s v="Blackburn"/>
    <x v="0"/>
    <s v="Registrar PMS"/>
    <n v="10"/>
    <m/>
    <d v="2025-04-10T00:00:00"/>
    <s v="Thu"/>
    <s v="N"/>
    <s v="N"/>
    <s v="N"/>
    <n v="0"/>
    <n v="8"/>
    <n v="7"/>
    <n v="8"/>
    <d v="2025-04-10T00:00:00"/>
    <s v="Thu"/>
    <x v="1"/>
  </r>
  <r>
    <s v="BAA"/>
    <s v="Blackburn"/>
    <x v="0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BAA"/>
    <s v="Blackburn"/>
    <x v="0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BAA"/>
    <s v="Blackburn"/>
    <x v="0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BD"/>
    <s v="Blackburn"/>
    <x v="1"/>
    <s v="Dispens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BD"/>
    <s v="Blackburn"/>
    <x v="1"/>
    <s v="Dispens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BD"/>
    <s v="Blackburn"/>
    <x v="1"/>
    <s v="Prescrib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BD"/>
    <s v="Blackburn"/>
    <x v="1"/>
    <s v="Prescrib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BD"/>
    <s v="Blackburn"/>
    <x v="1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BD"/>
    <s v="Blackburn"/>
    <x v="1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BD"/>
    <s v="Blackburn"/>
    <x v="1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BE"/>
    <s v="Blackburn"/>
    <x v="2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BE"/>
    <s v="Blackburn"/>
    <x v="2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BE"/>
    <s v="Blackburn"/>
    <x v="2"/>
    <s v="GMS"/>
    <n v="25"/>
    <m/>
    <d v="2025-04-25T00:00:00"/>
    <s v="Fri"/>
    <s v="N"/>
    <s v="N"/>
    <s v="N"/>
    <n v="0"/>
    <n v="17"/>
    <n v="16"/>
    <n v="17"/>
    <d v="2025-04-25T00:00:00"/>
    <s v="Fri"/>
    <x v="5"/>
  </r>
  <r>
    <s v="BE"/>
    <s v="Blackburn"/>
    <x v="2"/>
    <s v="Registrar GMS"/>
    <n v="25"/>
    <m/>
    <d v="2025-04-25T00:00:00"/>
    <s v="Fri"/>
    <s v="N"/>
    <s v="N"/>
    <s v="N"/>
    <n v="0"/>
    <n v="17"/>
    <n v="16"/>
    <n v="17"/>
    <d v="2025-04-25T00:00:00"/>
    <s v="Fri"/>
    <x v="5"/>
  </r>
  <r>
    <s v="BE"/>
    <s v="Blackburn"/>
    <x v="2"/>
    <s v="PMS Adhoc"/>
    <n v="25"/>
    <m/>
    <d v="2025-04-25T00:00:00"/>
    <s v="Fri"/>
    <s v="N"/>
    <s v="N"/>
    <s v="N"/>
    <n v="0"/>
    <n v="17"/>
    <n v="16"/>
    <n v="17"/>
    <d v="2025-04-25T00:00:00"/>
    <s v="Fri"/>
    <x v="5"/>
  </r>
  <r>
    <s v="BE"/>
    <s v="Blackburn"/>
    <x v="2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BE"/>
    <s v="Blackburn"/>
    <x v="2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BE"/>
    <s v="Blackburn"/>
    <x v="2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BE"/>
    <s v="Blackburn"/>
    <x v="2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BIK"/>
    <s v="Blackburn"/>
    <x v="3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BIK"/>
    <s v="Blackburn"/>
    <x v="3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BIK"/>
    <s v="Blackburn"/>
    <x v="3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BIK"/>
    <s v="Blackburn"/>
    <x v="3"/>
    <s v="Prescrib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BIK"/>
    <s v="Blackburn"/>
    <x v="3"/>
    <s v="Prescrib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BIR"/>
    <s v="Blackburn"/>
    <x v="4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BIR"/>
    <s v="Blackburn"/>
    <x v="4"/>
    <s v="GMS"/>
    <n v="25"/>
    <m/>
    <d v="2025-04-25T00:00:00"/>
    <s v="Fri"/>
    <s v="N"/>
    <s v="N"/>
    <s v="N"/>
    <n v="0"/>
    <n v="17"/>
    <n v="16"/>
    <n v="17"/>
    <d v="2025-04-25T00:00:00"/>
    <s v="Fri"/>
    <x v="5"/>
  </r>
  <r>
    <s v="BIR"/>
    <s v="Blackburn"/>
    <x v="4"/>
    <s v="A/PMS"/>
    <n v="25"/>
    <m/>
    <d v="2025-04-25T00:00:00"/>
    <s v="Fri"/>
    <s v="N"/>
    <s v="N"/>
    <s v="N"/>
    <n v="0"/>
    <n v="17"/>
    <n v="16"/>
    <n v="17"/>
    <d v="2025-04-25T00:00:00"/>
    <s v="Fri"/>
    <x v="5"/>
  </r>
  <r>
    <s v="BIR"/>
    <s v="Blackburn"/>
    <x v="4"/>
    <s v="Prescribing GMS"/>
    <n v="25"/>
    <m/>
    <d v="2025-04-25T00:00:00"/>
    <s v="Fri"/>
    <s v="N"/>
    <s v="N"/>
    <s v="N"/>
    <n v="0"/>
    <n v="17"/>
    <n v="16"/>
    <n v="17"/>
    <d v="2025-04-25T00:00:00"/>
    <s v="Fri"/>
    <x v="5"/>
  </r>
  <r>
    <s v="BIR"/>
    <s v="Blackburn"/>
    <x v="4"/>
    <s v="Prescribing PMS"/>
    <n v="25"/>
    <m/>
    <d v="2025-04-25T00:00:00"/>
    <s v="Fri"/>
    <s v="N"/>
    <s v="N"/>
    <s v="N"/>
    <n v="0"/>
    <n v="17"/>
    <n v="16"/>
    <n v="17"/>
    <d v="2025-04-25T00:00:00"/>
    <s v="Fri"/>
    <x v="5"/>
  </r>
  <r>
    <s v="BRA"/>
    <s v="Blackburn"/>
    <x v="5"/>
    <s v="Dispens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BRA"/>
    <s v="Blackburn"/>
    <x v="5"/>
    <s v="Dispens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BRA"/>
    <s v="Blackburn"/>
    <x v="5"/>
    <s v="Prescrib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BRA"/>
    <s v="Blackburn"/>
    <x v="5"/>
    <s v="Prescrib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BRA"/>
    <s v="Blackburn"/>
    <x v="5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BRA"/>
    <s v="Blackburn"/>
    <x v="5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BRA"/>
    <s v="Blackburn"/>
    <x v="5"/>
    <s v="Registrar GMS"/>
    <n v="17"/>
    <m/>
    <d v="2025-04-17T00:00:00"/>
    <s v="Thu"/>
    <s v="N"/>
    <s v="N"/>
    <s v="N"/>
    <n v="0"/>
    <n v="13"/>
    <n v="12"/>
    <n v="13"/>
    <d v="2025-04-17T00:00:00"/>
    <s v="Thu"/>
    <x v="6"/>
  </r>
  <r>
    <s v="BRA"/>
    <s v="Blackburn"/>
    <x v="5"/>
    <s v="Registrar PMS"/>
    <n v="17"/>
    <m/>
    <d v="2025-04-17T00:00:00"/>
    <s v="Thu"/>
    <s v="N"/>
    <s v="N"/>
    <s v="N"/>
    <n v="0"/>
    <n v="13"/>
    <n v="12"/>
    <n v="13"/>
    <d v="2025-04-17T00:00:00"/>
    <s v="Thu"/>
    <x v="6"/>
  </r>
  <r>
    <s v="BRA"/>
    <s v="Blackburn"/>
    <x v="5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BRS"/>
    <s v="Blackburn"/>
    <x v="6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BRS"/>
    <s v="Blackburn"/>
    <x v="6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BRS"/>
    <s v="Blackburn"/>
    <x v="6"/>
    <s v="GMS"/>
    <s v="Last Friday of the month"/>
    <m/>
    <d v="2025-04-25T00:00:00"/>
    <s v="Fri"/>
    <s v="N"/>
    <s v="N"/>
    <s v="N"/>
    <n v="0"/>
    <n v="17"/>
    <n v="16"/>
    <n v="17"/>
    <d v="2025-04-25T00:00:00"/>
    <s v="Fri"/>
    <x v="5"/>
  </r>
  <r>
    <s v="BRS"/>
    <s v="Blackburn"/>
    <x v="6"/>
    <s v="PMS ad-hoc "/>
    <s v="Last Friday of the month"/>
    <m/>
    <d v="2025-04-25T00:00:00"/>
    <s v="Fri"/>
    <s v="N"/>
    <s v="N"/>
    <s v="N"/>
    <n v="0"/>
    <n v="17"/>
    <n v="16"/>
    <n v="17"/>
    <d v="2025-04-25T00:00:00"/>
    <s v="Fri"/>
    <x v="5"/>
  </r>
  <r>
    <s v="BRS"/>
    <s v="Blackburn"/>
    <x v="6"/>
    <s v="Dispensing GMS"/>
    <s v="Last Friday of the month"/>
    <m/>
    <d v="2025-04-25T00:00:00"/>
    <s v="Fri"/>
    <s v="N"/>
    <s v="N"/>
    <s v="N"/>
    <n v="0"/>
    <n v="17"/>
    <n v="16"/>
    <n v="17"/>
    <d v="2025-04-25T00:00:00"/>
    <s v="Fri"/>
    <x v="5"/>
  </r>
  <r>
    <s v="BRS"/>
    <s v="Blackburn"/>
    <x v="6"/>
    <s v="Dispensing PMS"/>
    <s v="Last Friday of the month"/>
    <m/>
    <d v="2025-04-25T00:00:00"/>
    <s v="Fri"/>
    <s v="N"/>
    <s v="N"/>
    <s v="N"/>
    <n v="0"/>
    <n v="17"/>
    <n v="16"/>
    <n v="17"/>
    <d v="2025-04-25T00:00:00"/>
    <s v="Fri"/>
    <x v="5"/>
  </r>
  <r>
    <s v="BRS"/>
    <s v="Blackburn"/>
    <x v="6"/>
    <s v="Prescribing GMS"/>
    <s v="Last Friday of the month"/>
    <m/>
    <d v="2025-04-25T00:00:00"/>
    <s v="Fri"/>
    <s v="N"/>
    <s v="N"/>
    <s v="N"/>
    <n v="0"/>
    <n v="17"/>
    <n v="16"/>
    <n v="17"/>
    <d v="2025-04-25T00:00:00"/>
    <s v="Fri"/>
    <x v="5"/>
  </r>
  <r>
    <s v="BRS"/>
    <s v="Blackburn"/>
    <x v="6"/>
    <s v="Prescribing PMS"/>
    <s v="Last Friday of the month"/>
    <m/>
    <d v="2025-04-25T00:00:00"/>
    <s v="Fri"/>
    <s v="N"/>
    <s v="N"/>
    <s v="N"/>
    <n v="0"/>
    <n v="17"/>
    <n v="16"/>
    <n v="17"/>
    <d v="2025-04-25T00:00:00"/>
    <s v="Fri"/>
    <x v="5"/>
  </r>
  <r>
    <s v="BU"/>
    <s v="Blackburn"/>
    <x v="7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BU"/>
    <s v="Blackburn"/>
    <x v="7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BU"/>
    <s v="Blackburn"/>
    <x v="7"/>
    <s v="GMS"/>
    <n v="22"/>
    <m/>
    <d v="2025-04-22T00:00:00"/>
    <s v="Tue"/>
    <s v="N"/>
    <s v="N"/>
    <s v="N"/>
    <n v="0"/>
    <n v="14"/>
    <n v="13"/>
    <n v="14"/>
    <d v="2025-04-22T00:00:00"/>
    <s v="Tue"/>
    <x v="7"/>
  </r>
  <r>
    <s v="BU"/>
    <s v="Blackburn"/>
    <x v="7"/>
    <s v="Registrar GMS"/>
    <n v="22"/>
    <m/>
    <d v="2025-04-22T00:00:00"/>
    <s v="Tue"/>
    <s v="N"/>
    <s v="N"/>
    <s v="N"/>
    <n v="0"/>
    <n v="14"/>
    <n v="13"/>
    <n v="14"/>
    <d v="2025-04-22T00:00:00"/>
    <s v="Tue"/>
    <x v="7"/>
  </r>
  <r>
    <s v="BU"/>
    <s v="Blackburn"/>
    <x v="7"/>
    <s v="Dispensing GMS"/>
    <n v="22"/>
    <m/>
    <d v="2025-04-22T00:00:00"/>
    <s v="Tue"/>
    <s v="N"/>
    <s v="N"/>
    <s v="N"/>
    <n v="0"/>
    <n v="14"/>
    <n v="13"/>
    <n v="14"/>
    <d v="2025-04-22T00:00:00"/>
    <s v="Tue"/>
    <x v="7"/>
  </r>
  <r>
    <s v="BU"/>
    <s v="Blackburn"/>
    <x v="7"/>
    <s v="Registrar PMS"/>
    <n v="22"/>
    <m/>
    <d v="2025-04-22T00:00:00"/>
    <s v="Tue"/>
    <s v="N"/>
    <s v="N"/>
    <s v="N"/>
    <n v="0"/>
    <n v="14"/>
    <n v="13"/>
    <n v="14"/>
    <d v="2025-04-22T00:00:00"/>
    <s v="Tue"/>
    <x v="7"/>
  </r>
  <r>
    <s v="BU"/>
    <s v="Blackburn"/>
    <x v="7"/>
    <s v="Dispensing PMS"/>
    <n v="22"/>
    <m/>
    <d v="2025-04-22T00:00:00"/>
    <s v="Tue"/>
    <s v="N"/>
    <s v="N"/>
    <s v="N"/>
    <n v="0"/>
    <n v="14"/>
    <n v="13"/>
    <n v="14"/>
    <d v="2025-04-22T00:00:00"/>
    <s v="Tue"/>
    <x v="7"/>
  </r>
  <r>
    <s v="BU"/>
    <s v="Blackburn"/>
    <x v="7"/>
    <s v="Prescribing GMS"/>
    <n v="22"/>
    <m/>
    <d v="2025-04-22T00:00:00"/>
    <s v="Tue"/>
    <s v="N"/>
    <s v="N"/>
    <s v="N"/>
    <n v="0"/>
    <n v="14"/>
    <n v="13"/>
    <n v="14"/>
    <d v="2025-04-22T00:00:00"/>
    <s v="Tue"/>
    <x v="7"/>
  </r>
  <r>
    <s v="BU"/>
    <s v="Blackburn"/>
    <x v="7"/>
    <s v="Prescribing PMS"/>
    <n v="22"/>
    <m/>
    <d v="2025-04-22T00:00:00"/>
    <s v="Tue"/>
    <s v="N"/>
    <s v="N"/>
    <s v="N"/>
    <n v="0"/>
    <n v="14"/>
    <n v="13"/>
    <n v="14"/>
    <d v="2025-04-22T00:00:00"/>
    <s v="Tue"/>
    <x v="7"/>
  </r>
  <r>
    <s v="BU"/>
    <s v="Blackburn"/>
    <x v="7"/>
    <s v="PMS Adhoc"/>
    <n v="22"/>
    <m/>
    <d v="2025-04-22T00:00:00"/>
    <s v="Tue"/>
    <s v="N"/>
    <s v="N"/>
    <s v="N"/>
    <n v="0"/>
    <n v="14"/>
    <n v="13"/>
    <n v="14"/>
    <d v="2025-04-22T00:00:00"/>
    <s v="Tue"/>
    <x v="7"/>
  </r>
  <r>
    <s v="CB"/>
    <s v="Blackburn"/>
    <x v="8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CB"/>
    <s v="Blackburn"/>
    <x v="8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CB"/>
    <s v="Blackburn"/>
    <x v="8"/>
    <s v="GMS Adhoc"/>
    <n v="15"/>
    <m/>
    <d v="2025-04-15T00:00:00"/>
    <s v="Tue"/>
    <s v="N"/>
    <s v="N"/>
    <s v="N"/>
    <n v="0"/>
    <n v="11"/>
    <n v="10"/>
    <n v="11"/>
    <d v="2025-04-15T00:00:00"/>
    <s v="Tue"/>
    <x v="3"/>
  </r>
  <r>
    <s v="CB"/>
    <s v="Blackburn"/>
    <x v="8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CB"/>
    <s v="Blackburn"/>
    <x v="8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CB"/>
    <s v="Blackburn"/>
    <x v="8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CB"/>
    <s v="Blackburn"/>
    <x v="8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CB"/>
    <s v="Blackburn"/>
    <x v="8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CB"/>
    <s v="Blackburn"/>
    <x v="8"/>
    <s v="PMS Adhoc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CH"/>
    <s v="Blackburn"/>
    <x v="9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CH"/>
    <s v="Blackburn"/>
    <x v="9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CH"/>
    <s v="Blackburn"/>
    <x v="9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CH"/>
    <s v="Blackburn"/>
    <x v="9"/>
    <s v="Dispens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CH"/>
    <s v="Blackburn"/>
    <x v="9"/>
    <s v="Dispens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CH"/>
    <s v="Blackburn"/>
    <x v="9"/>
    <s v="Prescrib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CH"/>
    <s v="Blackburn"/>
    <x v="9"/>
    <s v="Prescrib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COV"/>
    <s v="Blackburn"/>
    <x v="10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COV"/>
    <s v="Blackburn"/>
    <x v="10"/>
    <s v="GMS"/>
    <n v="20"/>
    <m/>
    <d v="2025-04-20T00:00:00"/>
    <s v="Sun"/>
    <s v="N"/>
    <s v="Y"/>
    <s v="Y"/>
    <n v="0"/>
    <n v="13"/>
    <n v="12"/>
    <n v="13"/>
    <d v="2025-04-17T00:00:00"/>
    <s v="Thu"/>
    <x v="6"/>
  </r>
  <r>
    <s v="COV"/>
    <s v="Blackburn"/>
    <x v="10"/>
    <s v="A/PMS"/>
    <n v="20"/>
    <m/>
    <d v="2025-04-20T00:00:00"/>
    <s v="Sun"/>
    <s v="N"/>
    <s v="Y"/>
    <s v="Y"/>
    <n v="0"/>
    <n v="13"/>
    <n v="12"/>
    <n v="13"/>
    <d v="2025-04-17T00:00:00"/>
    <s v="Thu"/>
    <x v="6"/>
  </r>
  <r>
    <s v="COV"/>
    <s v="Blackburn"/>
    <x v="10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COV"/>
    <s v="Blackburn"/>
    <x v="10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COV"/>
    <s v="Blackburn"/>
    <x v="10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COV"/>
    <s v="Blackburn"/>
    <x v="10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CR"/>
    <s v="Blackburn"/>
    <x v="11"/>
    <s v="Dispens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CR"/>
    <s v="Blackburn"/>
    <x v="11"/>
    <s v="Dispens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CR"/>
    <s v="Blackburn"/>
    <x v="11"/>
    <s v="Prescrib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CR"/>
    <s v="Blackburn"/>
    <x v="11"/>
    <s v="Prescrib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CR"/>
    <s v="Blackburn"/>
    <x v="11"/>
    <s v="PMS ad-hoc 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CR"/>
    <s v="Blackburn"/>
    <x v="11"/>
    <s v="A/PMS"/>
    <n v="10"/>
    <m/>
    <d v="2025-04-10T00:00:00"/>
    <s v="Thu"/>
    <s v="N"/>
    <s v="N"/>
    <s v="N"/>
    <n v="0"/>
    <n v="8"/>
    <n v="7"/>
    <n v="8"/>
    <d v="2025-04-10T00:00:00"/>
    <s v="Thu"/>
    <x v="1"/>
  </r>
  <r>
    <s v="CR"/>
    <s v="Blackburn"/>
    <x v="11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CR"/>
    <s v="Blackburn"/>
    <x v="11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CU"/>
    <s v="Blackburn"/>
    <x v="12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CU"/>
    <s v="Blackburn"/>
    <x v="12"/>
    <s v="GMS"/>
    <n v="20"/>
    <m/>
    <d v="2025-04-20T00:00:00"/>
    <s v="Sun"/>
    <s v="N"/>
    <s v="Y"/>
    <s v="Y"/>
    <n v="0"/>
    <n v="13"/>
    <n v="12"/>
    <n v="13"/>
    <d v="2025-04-17T00:00:00"/>
    <s v="Thu"/>
    <x v="6"/>
  </r>
  <r>
    <s v="CU"/>
    <s v="Blackburn"/>
    <x v="12"/>
    <s v="A/PMS"/>
    <n v="20"/>
    <m/>
    <d v="2025-04-20T00:00:00"/>
    <s v="Sun"/>
    <s v="N"/>
    <s v="Y"/>
    <s v="Y"/>
    <n v="0"/>
    <n v="13"/>
    <n v="12"/>
    <n v="13"/>
    <d v="2025-04-17T00:00:00"/>
    <s v="Thu"/>
    <x v="6"/>
  </r>
  <r>
    <s v="CU"/>
    <s v="Blackburn"/>
    <x v="12"/>
    <s v="Dispens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CU"/>
    <s v="Blackburn"/>
    <x v="12"/>
    <s v="Dispens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CU"/>
    <s v="Blackburn"/>
    <x v="12"/>
    <s v="Prescrib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CU"/>
    <s v="Blackburn"/>
    <x v="12"/>
    <s v="Prescrib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DCR"/>
    <s v="Blackburn"/>
    <x v="13"/>
    <s v="Dispens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DCR"/>
    <s v="Blackburn"/>
    <x v="13"/>
    <s v="Dispens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DCR"/>
    <s v="Blackburn"/>
    <x v="13"/>
    <s v="Prescrib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DCR"/>
    <s v="Blackburn"/>
    <x v="13"/>
    <s v="Prescrib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DCR"/>
    <s v="Blackburn"/>
    <x v="13"/>
    <s v="Registrar GMS"/>
    <n v="10"/>
    <m/>
    <d v="2025-04-10T00:00:00"/>
    <s v="Thu"/>
    <s v="N"/>
    <s v="N"/>
    <s v="N"/>
    <n v="0"/>
    <n v="8"/>
    <n v="7"/>
    <n v="8"/>
    <d v="2025-04-10T00:00:00"/>
    <s v="Thu"/>
    <x v="1"/>
  </r>
  <r>
    <s v="DCR"/>
    <s v="Blackburn"/>
    <x v="13"/>
    <s v="Registrar PMS"/>
    <n v="10"/>
    <m/>
    <d v="2025-04-10T00:00:00"/>
    <s v="Thu"/>
    <s v="N"/>
    <s v="N"/>
    <s v="N"/>
    <n v="0"/>
    <n v="8"/>
    <n v="7"/>
    <n v="8"/>
    <d v="2025-04-10T00:00:00"/>
    <s v="Thu"/>
    <x v="1"/>
  </r>
  <r>
    <s v="DCR"/>
    <s v="Blackburn"/>
    <x v="13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DCR"/>
    <s v="Blackburn"/>
    <x v="13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DCR"/>
    <s v="Blackburn"/>
    <x v="13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DE"/>
    <s v="Blackburn"/>
    <x v="14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DE"/>
    <s v="Blackburn"/>
    <x v="14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DE"/>
    <s v="Blackburn"/>
    <x v="14"/>
    <s v="GMS"/>
    <n v="25"/>
    <m/>
    <d v="2025-04-25T00:00:00"/>
    <s v="Fri"/>
    <s v="N"/>
    <s v="N"/>
    <s v="N"/>
    <n v="0"/>
    <n v="17"/>
    <n v="16"/>
    <n v="17"/>
    <d v="2025-04-25T00:00:00"/>
    <s v="Fri"/>
    <x v="5"/>
  </r>
  <r>
    <s v="DE"/>
    <s v="Blackburn"/>
    <x v="14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DE"/>
    <s v="Blackburn"/>
    <x v="14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DE"/>
    <s v="Blackburn"/>
    <x v="14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DE"/>
    <s v="Blackburn"/>
    <x v="14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DN"/>
    <s v="Blackburn"/>
    <x v="15"/>
    <s v="Dispens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DN"/>
    <s v="Blackburn"/>
    <x v="15"/>
    <s v="Dispens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DN"/>
    <s v="Blackburn"/>
    <x v="15"/>
    <s v="Prescrib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DN"/>
    <s v="Blackburn"/>
    <x v="15"/>
    <s v="Prescrib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DN"/>
    <s v="Blackburn"/>
    <x v="15"/>
    <s v="PMS ad-hoc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DN"/>
    <s v="Blackburn"/>
    <x v="15"/>
    <s v="A/PMS"/>
    <n v="7"/>
    <m/>
    <d v="2025-04-07T00:00:00"/>
    <s v="Mon"/>
    <s v="N"/>
    <s v="N"/>
    <s v="N"/>
    <n v="0"/>
    <n v="5"/>
    <n v="4"/>
    <n v="5"/>
    <d v="2025-04-07T00:00:00"/>
    <s v="Mon"/>
    <x v="8"/>
  </r>
  <r>
    <s v="DN"/>
    <s v="Blackburn"/>
    <x v="15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DN"/>
    <s v="Blackburn"/>
    <x v="15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DO"/>
    <s v="Blackburn"/>
    <x v="16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DO"/>
    <s v="Blackburn"/>
    <x v="16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DO"/>
    <s v="Blackburn"/>
    <x v="16"/>
    <s v="GMS"/>
    <n v="26"/>
    <m/>
    <d v="2025-04-26T00:00:00"/>
    <s v="Sat"/>
    <s v="N"/>
    <s v="Y"/>
    <s v="Y"/>
    <n v="0"/>
    <n v="17"/>
    <n v="16"/>
    <n v="17"/>
    <d v="2025-04-25T00:00:00"/>
    <s v="Fri"/>
    <x v="5"/>
  </r>
  <r>
    <s v="DO"/>
    <s v="Blackburn"/>
    <x v="16"/>
    <s v="PMS ad-hoc"/>
    <n v="26"/>
    <m/>
    <d v="2025-04-26T00:00:00"/>
    <s v="Sat"/>
    <s v="N"/>
    <s v="Y"/>
    <s v="Y"/>
    <n v="0"/>
    <n v="17"/>
    <n v="16"/>
    <n v="17"/>
    <d v="2025-04-25T00:00:00"/>
    <s v="Fri"/>
    <x v="5"/>
  </r>
  <r>
    <s v="DO"/>
    <s v="Blackburn"/>
    <x v="16"/>
    <s v="Registrar GMS"/>
    <n v="23"/>
    <m/>
    <d v="2025-04-23T00:00:00"/>
    <s v="Wed"/>
    <s v="N"/>
    <s v="N"/>
    <s v="N"/>
    <n v="0"/>
    <n v="15"/>
    <n v="14"/>
    <n v="15"/>
    <d v="2025-04-23T00:00:00"/>
    <s v="Wed"/>
    <x v="9"/>
  </r>
  <r>
    <s v="DO"/>
    <s v="Blackburn"/>
    <x v="16"/>
    <s v="Dispensing GMS"/>
    <s v="penultimate woking day"/>
    <m/>
    <d v="2025-04-29T00:00:00"/>
    <s v="Tue"/>
    <s v="N"/>
    <s v="N"/>
    <s v="N"/>
    <n v="0"/>
    <n v="19"/>
    <n v="18"/>
    <n v="19"/>
    <d v="2025-04-29T00:00:00"/>
    <s v="Tue"/>
    <x v="10"/>
  </r>
  <r>
    <s v="DO"/>
    <s v="Blackburn"/>
    <x v="16"/>
    <s v="Dispensing PMS"/>
    <s v="penultimate woking day"/>
    <m/>
    <d v="2025-04-29T00:00:00"/>
    <s v="Tue"/>
    <s v="N"/>
    <s v="N"/>
    <s v="N"/>
    <n v="0"/>
    <n v="19"/>
    <n v="18"/>
    <n v="19"/>
    <d v="2025-04-29T00:00:00"/>
    <s v="Tue"/>
    <x v="10"/>
  </r>
  <r>
    <s v="DO"/>
    <s v="Blackburn"/>
    <x v="16"/>
    <s v="Prescribing GMS"/>
    <s v="penultimate woking day"/>
    <m/>
    <d v="2025-04-29T00:00:00"/>
    <s v="Tue"/>
    <s v="N"/>
    <s v="N"/>
    <s v="N"/>
    <n v="0"/>
    <n v="19"/>
    <n v="18"/>
    <n v="19"/>
    <d v="2025-04-29T00:00:00"/>
    <s v="Tue"/>
    <x v="10"/>
  </r>
  <r>
    <s v="DO"/>
    <s v="Blackburn"/>
    <x v="16"/>
    <s v="Prescribing PMS"/>
    <s v="penultimate woking day"/>
    <m/>
    <d v="2025-04-29T00:00:00"/>
    <s v="Tue"/>
    <s v="N"/>
    <s v="N"/>
    <s v="N"/>
    <n v="0"/>
    <n v="19"/>
    <n v="18"/>
    <n v="19"/>
    <d v="2025-04-29T00:00:00"/>
    <s v="Tue"/>
    <x v="10"/>
  </r>
  <r>
    <s v="DR"/>
    <s v="Blackburn"/>
    <x v="17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DR"/>
    <s v="Blackburn"/>
    <x v="17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DR"/>
    <s v="Blackburn"/>
    <x v="17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DR"/>
    <s v="Blackburn"/>
    <x v="17"/>
    <s v="Dispensing GMS"/>
    <n v="24"/>
    <m/>
    <d v="2025-04-24T00:00:00"/>
    <s v="Thu"/>
    <s v="N"/>
    <s v="N"/>
    <s v="N"/>
    <n v="0"/>
    <n v="16"/>
    <n v="15"/>
    <n v="16"/>
    <d v="2025-04-24T00:00:00"/>
    <s v="Thu"/>
    <x v="11"/>
  </r>
  <r>
    <s v="DR"/>
    <s v="Blackburn"/>
    <x v="17"/>
    <s v="Dispensing PMS"/>
    <n v="24"/>
    <m/>
    <d v="2025-04-24T00:00:00"/>
    <s v="Thu"/>
    <s v="N"/>
    <s v="N"/>
    <s v="N"/>
    <n v="0"/>
    <n v="16"/>
    <n v="15"/>
    <n v="16"/>
    <d v="2025-04-24T00:00:00"/>
    <s v="Thu"/>
    <x v="11"/>
  </r>
  <r>
    <s v="DR"/>
    <s v="Blackburn"/>
    <x v="17"/>
    <s v="Prescribing GMS"/>
    <n v="24"/>
    <m/>
    <d v="2025-04-24T00:00:00"/>
    <s v="Thu"/>
    <s v="N"/>
    <s v="N"/>
    <s v="N"/>
    <n v="0"/>
    <n v="16"/>
    <n v="15"/>
    <n v="16"/>
    <d v="2025-04-24T00:00:00"/>
    <s v="Thu"/>
    <x v="11"/>
  </r>
  <r>
    <s v="DR"/>
    <s v="Blackburn"/>
    <x v="17"/>
    <s v="Prescribing PMS"/>
    <n v="24"/>
    <m/>
    <d v="2025-04-24T00:00:00"/>
    <s v="Thu"/>
    <s v="N"/>
    <s v="N"/>
    <s v="N"/>
    <n v="0"/>
    <n v="16"/>
    <n v="15"/>
    <n v="16"/>
    <d v="2025-04-24T00:00:00"/>
    <s v="Thu"/>
    <x v="11"/>
  </r>
  <r>
    <s v="DR"/>
    <s v="Blackburn"/>
    <x v="17"/>
    <s v="PMS Adhoc"/>
    <n v="24"/>
    <m/>
    <d v="2025-04-24T00:00:00"/>
    <s v="Thu"/>
    <s v="N"/>
    <s v="N"/>
    <s v="N"/>
    <n v="0"/>
    <n v="16"/>
    <n v="15"/>
    <n v="16"/>
    <d v="2025-04-24T00:00:00"/>
    <s v="Thu"/>
    <x v="11"/>
  </r>
  <r>
    <s v="DR"/>
    <s v="Blackburn"/>
    <x v="17"/>
    <s v="GMS Adhoc"/>
    <n v="24"/>
    <m/>
    <d v="2025-04-24T00:00:00"/>
    <s v="Thu"/>
    <s v="N"/>
    <s v="N"/>
    <s v="N"/>
    <n v="0"/>
    <n v="16"/>
    <n v="15"/>
    <n v="16"/>
    <d v="2025-04-24T00:00:00"/>
    <s v="Thu"/>
    <x v="11"/>
  </r>
  <r>
    <s v="DUD"/>
    <s v="Blackburn"/>
    <x v="18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DUD"/>
    <s v="Blackburn"/>
    <x v="18"/>
    <s v="GMS"/>
    <n v="25"/>
    <m/>
    <d v="2025-04-25T00:00:00"/>
    <s v="Fri"/>
    <s v="N"/>
    <s v="N"/>
    <s v="N"/>
    <n v="0"/>
    <n v="17"/>
    <n v="16"/>
    <n v="17"/>
    <d v="2025-04-25T00:00:00"/>
    <s v="Fri"/>
    <x v="5"/>
  </r>
  <r>
    <s v="DUD"/>
    <s v="Blackburn"/>
    <x v="18"/>
    <s v="A/PMS"/>
    <n v="25"/>
    <m/>
    <d v="2025-04-25T00:00:00"/>
    <s v="Fri"/>
    <s v="N"/>
    <s v="N"/>
    <s v="N"/>
    <n v="0"/>
    <n v="17"/>
    <n v="16"/>
    <n v="17"/>
    <d v="2025-04-25T00:00:00"/>
    <s v="Fri"/>
    <x v="5"/>
  </r>
  <r>
    <s v="DUD"/>
    <s v="Blackburn"/>
    <x v="18"/>
    <s v="Prescribing GMS"/>
    <n v="25"/>
    <m/>
    <d v="2025-04-25T00:00:00"/>
    <s v="Fri"/>
    <s v="N"/>
    <s v="N"/>
    <s v="N"/>
    <n v="0"/>
    <n v="17"/>
    <n v="16"/>
    <n v="17"/>
    <d v="2025-04-25T00:00:00"/>
    <s v="Fri"/>
    <x v="5"/>
  </r>
  <r>
    <s v="DUD"/>
    <s v="Blackburn"/>
    <x v="18"/>
    <s v="Prescribing PMS"/>
    <n v="25"/>
    <m/>
    <d v="2025-04-25T00:00:00"/>
    <s v="Fri"/>
    <s v="N"/>
    <s v="N"/>
    <s v="N"/>
    <n v="0"/>
    <n v="17"/>
    <n v="16"/>
    <n v="17"/>
    <d v="2025-04-25T00:00:00"/>
    <s v="Fri"/>
    <x v="5"/>
  </r>
  <r>
    <s v="EX"/>
    <s v="Blackburn"/>
    <x v="19"/>
    <s v="Dispens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EX"/>
    <s v="Blackburn"/>
    <x v="19"/>
    <s v="Dispens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EX"/>
    <s v="Blackburn"/>
    <x v="19"/>
    <s v="Prescribing GMS"/>
    <s v="second working day"/>
    <m/>
    <d v="2025-04-02T00:00:00"/>
    <s v="Wed"/>
    <s v="N"/>
    <s v="N"/>
    <s v="N"/>
    <n v="0"/>
    <n v="2"/>
    <n v="1"/>
    <n v="2"/>
    <d v="2025-04-02T00:00:00"/>
    <s v="Wed"/>
    <x v="12"/>
  </r>
  <r>
    <s v="EX"/>
    <s v="Blackburn"/>
    <x v="19"/>
    <s v="Prescribing PMS"/>
    <s v="second working day"/>
    <m/>
    <d v="2025-04-02T00:00:00"/>
    <s v="Wed"/>
    <s v="N"/>
    <s v="N"/>
    <s v="N"/>
    <n v="0"/>
    <n v="2"/>
    <n v="1"/>
    <n v="2"/>
    <d v="2025-04-02T00:00:00"/>
    <s v="Wed"/>
    <x v="12"/>
  </r>
  <r>
    <s v="EX"/>
    <s v="Blackburn"/>
    <x v="19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EX"/>
    <s v="Blackburn"/>
    <x v="19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EX"/>
    <s v="Blackburn"/>
    <x v="19"/>
    <s v="PMS Adhoc"/>
    <s v="penultimate woking day"/>
    <m/>
    <d v="2025-04-29T00:00:00"/>
    <s v="Tue"/>
    <s v="N"/>
    <s v="N"/>
    <s v="N"/>
    <n v="0"/>
    <n v="19"/>
    <n v="18"/>
    <n v="19"/>
    <d v="2025-04-29T00:00:00"/>
    <s v="Tue"/>
    <x v="10"/>
  </r>
  <r>
    <s v="EX"/>
    <s v="Blackburn"/>
    <x v="19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GAT"/>
    <s v="Blackburn"/>
    <x v="20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GAT"/>
    <s v="Blackburn"/>
    <x v="20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GAT"/>
    <s v="Blackburn"/>
    <x v="20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GAT"/>
    <s v="Blackburn"/>
    <x v="20"/>
    <s v="Dispensing GMS"/>
    <n v="24"/>
    <m/>
    <d v="2025-04-24T00:00:00"/>
    <s v="Thu"/>
    <s v="N"/>
    <s v="N"/>
    <s v="N"/>
    <n v="0"/>
    <n v="16"/>
    <n v="15"/>
    <n v="16"/>
    <d v="2025-04-24T00:00:00"/>
    <s v="Thu"/>
    <x v="11"/>
  </r>
  <r>
    <s v="GAT"/>
    <s v="Blackburn"/>
    <x v="20"/>
    <s v="Dispensing PMS"/>
    <n v="24"/>
    <m/>
    <d v="2025-04-24T00:00:00"/>
    <s v="Thu"/>
    <s v="N"/>
    <s v="N"/>
    <s v="N"/>
    <n v="0"/>
    <n v="16"/>
    <n v="15"/>
    <n v="16"/>
    <d v="2025-04-24T00:00:00"/>
    <s v="Thu"/>
    <x v="11"/>
  </r>
  <r>
    <s v="GAT"/>
    <s v="Blackburn"/>
    <x v="20"/>
    <s v="Prescribing GMS"/>
    <n v="24"/>
    <m/>
    <d v="2025-04-24T00:00:00"/>
    <s v="Thu"/>
    <s v="N"/>
    <s v="N"/>
    <s v="N"/>
    <n v="0"/>
    <n v="16"/>
    <n v="15"/>
    <n v="16"/>
    <d v="2025-04-24T00:00:00"/>
    <s v="Thu"/>
    <x v="11"/>
  </r>
  <r>
    <s v="GAT"/>
    <s v="Blackburn"/>
    <x v="20"/>
    <s v="Prescribing PMS"/>
    <n v="24"/>
    <m/>
    <d v="2025-04-24T00:00:00"/>
    <s v="Thu"/>
    <s v="N"/>
    <s v="N"/>
    <s v="N"/>
    <n v="0"/>
    <n v="16"/>
    <n v="15"/>
    <n v="16"/>
    <d v="2025-04-24T00:00:00"/>
    <s v="Thu"/>
    <x v="11"/>
  </r>
  <r>
    <s v="GAT"/>
    <s v="Blackburn"/>
    <x v="20"/>
    <s v="PMS Adhoc"/>
    <n v="24"/>
    <m/>
    <d v="2025-04-24T00:00:00"/>
    <s v="Thu"/>
    <s v="N"/>
    <s v="N"/>
    <s v="N"/>
    <n v="0"/>
    <n v="16"/>
    <n v="15"/>
    <n v="16"/>
    <d v="2025-04-24T00:00:00"/>
    <s v="Thu"/>
    <x v="11"/>
  </r>
  <r>
    <s v="GAT"/>
    <s v="Blackburn"/>
    <x v="20"/>
    <s v="GMS Adhoc"/>
    <n v="24"/>
    <m/>
    <d v="2025-04-24T00:00:00"/>
    <s v="Thu"/>
    <s v="N"/>
    <s v="N"/>
    <s v="N"/>
    <n v="0"/>
    <n v="16"/>
    <n v="15"/>
    <n v="16"/>
    <d v="2025-04-24T00:00:00"/>
    <s v="Thu"/>
    <x v="11"/>
  </r>
  <r>
    <s v="GG"/>
    <s v="Blackburn"/>
    <x v="21"/>
    <s v="Dispens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GG"/>
    <s v="Blackburn"/>
    <x v="21"/>
    <s v="Dispens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GG"/>
    <s v="Blackburn"/>
    <x v="21"/>
    <s v="Prescrib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GG"/>
    <s v="Blackburn"/>
    <x v="21"/>
    <s v="Prescrib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GG"/>
    <s v="Blackburn"/>
    <x v="21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GG"/>
    <s v="Blackburn"/>
    <x v="21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GG"/>
    <s v="Blackburn"/>
    <x v="21"/>
    <s v="PMS ad-hoc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GG"/>
    <s v="Blackburn"/>
    <x v="21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GMK"/>
    <s v="Blackburn"/>
    <x v="22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GMK"/>
    <s v="Blackburn"/>
    <x v="22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GMK"/>
    <s v="Blackburn"/>
    <x v="22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GMK"/>
    <s v="Blackburn"/>
    <x v="22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GMK"/>
    <s v="Blackburn"/>
    <x v="22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HT"/>
    <s v="Blackburn"/>
    <x v="23"/>
    <s v="Dispens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HT"/>
    <s v="Blackburn"/>
    <x v="23"/>
    <s v="Dispens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HT"/>
    <s v="Blackburn"/>
    <x v="23"/>
    <s v="Prescrib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HT"/>
    <s v="Blackburn"/>
    <x v="23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HT"/>
    <s v="Blackburn"/>
    <x v="23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HT"/>
    <s v="Blackburn"/>
    <x v="23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KC"/>
    <s v="Blackburn"/>
    <x v="24"/>
    <s v="PMS Adhoc"/>
    <n v="5"/>
    <m/>
    <d v="2025-04-05T00:00:00"/>
    <s v="Sat"/>
    <s v="N"/>
    <s v="Y"/>
    <s v="Y"/>
    <n v="0"/>
    <n v="4"/>
    <n v="3"/>
    <n v="4"/>
    <d v="2025-04-04T00:00:00"/>
    <s v="Fri"/>
    <x v="13"/>
  </r>
  <r>
    <s v="KC"/>
    <s v="Blackburn"/>
    <x v="24"/>
    <s v="GMS Adhoc"/>
    <n v="5"/>
    <m/>
    <d v="2025-04-05T00:00:00"/>
    <s v="Sat"/>
    <s v="N"/>
    <s v="Y"/>
    <s v="Y"/>
    <n v="0"/>
    <n v="4"/>
    <n v="3"/>
    <n v="4"/>
    <d v="2025-04-04T00:00:00"/>
    <s v="Fri"/>
    <x v="13"/>
  </r>
  <r>
    <s v="KC"/>
    <s v="Blackburn"/>
    <x v="24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KC"/>
    <s v="Blackburn"/>
    <x v="24"/>
    <s v="GMS"/>
    <n v="20"/>
    <m/>
    <d v="2025-04-20T00:00:00"/>
    <s v="Sun"/>
    <s v="N"/>
    <s v="Y"/>
    <s v="Y"/>
    <n v="0"/>
    <n v="13"/>
    <n v="12"/>
    <n v="13"/>
    <d v="2025-04-17T00:00:00"/>
    <s v="Thu"/>
    <x v="6"/>
  </r>
  <r>
    <s v="KC"/>
    <s v="Blackburn"/>
    <x v="24"/>
    <s v="A/PMS"/>
    <n v="20"/>
    <m/>
    <d v="2025-04-20T00:00:00"/>
    <s v="Sun"/>
    <s v="N"/>
    <s v="Y"/>
    <s v="Y"/>
    <n v="0"/>
    <n v="13"/>
    <n v="12"/>
    <n v="13"/>
    <d v="2025-04-17T00:00:00"/>
    <s v="Thu"/>
    <x v="6"/>
  </r>
  <r>
    <s v="KC"/>
    <s v="Blackburn"/>
    <x v="24"/>
    <s v="Prescribing GMS"/>
    <n v="20"/>
    <m/>
    <d v="2025-04-20T00:00:00"/>
    <s v="Sun"/>
    <s v="N"/>
    <s v="Y"/>
    <s v="Y"/>
    <n v="0"/>
    <n v="13"/>
    <n v="12"/>
    <n v="13"/>
    <d v="2025-04-17T00:00:00"/>
    <s v="Thu"/>
    <x v="6"/>
  </r>
  <r>
    <s v="KC"/>
    <s v="Blackburn"/>
    <x v="24"/>
    <s v="Prescribing PMS"/>
    <n v="20"/>
    <m/>
    <d v="2025-04-20T00:00:00"/>
    <s v="Sun"/>
    <s v="N"/>
    <s v="Y"/>
    <s v="Y"/>
    <n v="0"/>
    <n v="13"/>
    <n v="12"/>
    <n v="13"/>
    <d v="2025-04-17T00:00:00"/>
    <s v="Thu"/>
    <x v="6"/>
  </r>
  <r>
    <s v="KC"/>
    <s v="Blackburn"/>
    <x v="24"/>
    <s v="Dispensing GMS"/>
    <s v="4th Thursday of the month"/>
    <m/>
    <d v="2025-04-24T00:00:00"/>
    <s v="Thu"/>
    <s v="N"/>
    <s v="N"/>
    <s v="N"/>
    <n v="0"/>
    <n v="16"/>
    <n v="15"/>
    <n v="16"/>
    <d v="2025-04-24T00:00:00"/>
    <s v="Thu"/>
    <x v="11"/>
  </r>
  <r>
    <s v="KC"/>
    <s v="Blackburn"/>
    <x v="24"/>
    <s v="Dispensing PMS"/>
    <s v="4th Thursday of the month"/>
    <m/>
    <d v="2025-04-24T00:00:00"/>
    <s v="Thu"/>
    <s v="N"/>
    <s v="N"/>
    <s v="N"/>
    <n v="0"/>
    <n v="16"/>
    <n v="15"/>
    <n v="16"/>
    <d v="2025-04-24T00:00:00"/>
    <s v="Thu"/>
    <x v="11"/>
  </r>
  <r>
    <s v="KHU"/>
    <s v="Blackburn"/>
    <x v="25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KHU"/>
    <s v="Blackburn"/>
    <x v="25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KHU"/>
    <s v="Blackburn"/>
    <x v="25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KHU"/>
    <s v="Blackburn"/>
    <x v="25"/>
    <s v="Registrar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KHU"/>
    <s v="Blackburn"/>
    <x v="25"/>
    <s v="Registrar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KHU"/>
    <s v="Blackburn"/>
    <x v="25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KHU"/>
    <s v="Blackburn"/>
    <x v="25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KHU"/>
    <s v="Blackburn"/>
    <x v="25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KHU"/>
    <s v="Blackburn"/>
    <x v="25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KHU"/>
    <s v="Blackburn"/>
    <x v="25"/>
    <s v="PMS Adhoc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A"/>
    <s v="Blackburn"/>
    <x v="26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A"/>
    <s v="Blackburn"/>
    <x v="26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A"/>
    <s v="Blackburn"/>
    <x v="26"/>
    <s v="A/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A"/>
    <s v="Blackburn"/>
    <x v="26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A"/>
    <s v="Blackburn"/>
    <x v="26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A"/>
    <s v="Blackburn"/>
    <x v="26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A"/>
    <s v="Blackburn"/>
    <x v="26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D"/>
    <s v="Blackburn"/>
    <x v="27"/>
    <s v="A/PMS"/>
    <n v="10"/>
    <m/>
    <d v="2025-04-10T00:00:00"/>
    <s v="Thu"/>
    <s v="N"/>
    <s v="N"/>
    <s v="N"/>
    <n v="0"/>
    <n v="8"/>
    <n v="7"/>
    <n v="8"/>
    <d v="2025-04-10T00:00:00"/>
    <s v="Thu"/>
    <x v="1"/>
  </r>
  <r>
    <s v="LD"/>
    <s v="Blackburn"/>
    <x v="27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D"/>
    <s v="Blackburn"/>
    <x v="27"/>
    <s v="GMS"/>
    <n v="20"/>
    <m/>
    <d v="2025-04-20T00:00:00"/>
    <s v="Sun"/>
    <s v="N"/>
    <s v="Y"/>
    <s v="Y"/>
    <n v="0"/>
    <n v="13"/>
    <n v="12"/>
    <n v="13"/>
    <d v="2025-04-17T00:00:00"/>
    <s v="Thu"/>
    <x v="6"/>
  </r>
  <r>
    <s v="LD"/>
    <s v="Blackburn"/>
    <x v="27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D"/>
    <s v="Blackburn"/>
    <x v="27"/>
    <s v="PMS ad-hoc"/>
    <n v="20"/>
    <m/>
    <d v="2025-04-20T00:00:00"/>
    <s v="Sun"/>
    <s v="N"/>
    <s v="Y"/>
    <s v="Y"/>
    <n v="0"/>
    <n v="13"/>
    <n v="12"/>
    <n v="13"/>
    <d v="2025-04-17T00:00:00"/>
    <s v="Thu"/>
    <x v="6"/>
  </r>
  <r>
    <s v="LD"/>
    <s v="Blackburn"/>
    <x v="27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D"/>
    <s v="Blackburn"/>
    <x v="27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D"/>
    <s v="Blackburn"/>
    <x v="27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DS"/>
    <s v="Blackburn"/>
    <x v="28"/>
    <s v="Dispens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LDS"/>
    <s v="Blackburn"/>
    <x v="28"/>
    <s v="Dispens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LDS"/>
    <s v="Blackburn"/>
    <x v="28"/>
    <s v="Prescrib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LDS"/>
    <s v="Blackburn"/>
    <x v="28"/>
    <s v="Prescrib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LDS"/>
    <s v="Blackburn"/>
    <x v="28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DS"/>
    <s v="Blackburn"/>
    <x v="28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LDS"/>
    <s v="Blackburn"/>
    <x v="28"/>
    <s v="Registrar GMS"/>
    <n v="17"/>
    <m/>
    <d v="2025-04-17T00:00:00"/>
    <s v="Thu"/>
    <s v="N"/>
    <s v="N"/>
    <s v="N"/>
    <n v="0"/>
    <n v="13"/>
    <n v="12"/>
    <n v="13"/>
    <d v="2025-04-17T00:00:00"/>
    <s v="Thu"/>
    <x v="6"/>
  </r>
  <r>
    <s v="LDS"/>
    <s v="Blackburn"/>
    <x v="28"/>
    <s v="Registrar PMS"/>
    <n v="17"/>
    <m/>
    <d v="2025-04-17T00:00:00"/>
    <s v="Thu"/>
    <s v="N"/>
    <s v="N"/>
    <s v="N"/>
    <n v="0"/>
    <n v="13"/>
    <n v="12"/>
    <n v="13"/>
    <d v="2025-04-17T00:00:00"/>
    <s v="Thu"/>
    <x v="6"/>
  </r>
  <r>
    <s v="LDS"/>
    <s v="Blackburn"/>
    <x v="28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IP"/>
    <s v="Blackburn"/>
    <x v="29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IP"/>
    <s v="Blackburn"/>
    <x v="29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LIP"/>
    <s v="Blackburn"/>
    <x v="29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LIP"/>
    <s v="Blackburn"/>
    <x v="29"/>
    <s v="Prescrib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LIP"/>
    <s v="Blackburn"/>
    <x v="29"/>
    <s v="Prescrib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LL"/>
    <s v="Blackburn"/>
    <x v="30"/>
    <s v="A/PMS"/>
    <n v="10"/>
    <m/>
    <d v="2025-04-10T00:00:00"/>
    <s v="Thu"/>
    <s v="N"/>
    <s v="N"/>
    <s v="N"/>
    <n v="0"/>
    <n v="8"/>
    <n v="7"/>
    <n v="8"/>
    <d v="2025-04-10T00:00:00"/>
    <s v="Thu"/>
    <x v="1"/>
  </r>
  <r>
    <s v="LL"/>
    <s v="Blackburn"/>
    <x v="30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L"/>
    <s v="Blackburn"/>
    <x v="30"/>
    <s v="GMS"/>
    <n v="20"/>
    <m/>
    <d v="2025-04-20T00:00:00"/>
    <s v="Sun"/>
    <s v="N"/>
    <s v="Y"/>
    <s v="Y"/>
    <n v="0"/>
    <n v="13"/>
    <n v="12"/>
    <n v="13"/>
    <d v="2025-04-17T00:00:00"/>
    <s v="Thu"/>
    <x v="6"/>
  </r>
  <r>
    <s v="LL"/>
    <s v="Blackburn"/>
    <x v="30"/>
    <s v="PMS ad-hoc"/>
    <n v="20"/>
    <m/>
    <d v="2025-04-20T00:00:00"/>
    <s v="Sun"/>
    <s v="N"/>
    <s v="Y"/>
    <s v="Y"/>
    <n v="0"/>
    <n v="13"/>
    <n v="12"/>
    <n v="13"/>
    <d v="2025-04-17T00:00:00"/>
    <s v="Thu"/>
    <x v="6"/>
  </r>
  <r>
    <s v="LL"/>
    <s v="Blackburn"/>
    <x v="30"/>
    <s v="Dispens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LL"/>
    <s v="Blackburn"/>
    <x v="30"/>
    <s v="Dispens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LL"/>
    <s v="Blackburn"/>
    <x v="30"/>
    <s v="Prescrib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LL"/>
    <s v="Blackburn"/>
    <x v="30"/>
    <s v="Prescrib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LNA"/>
    <s v="Blackburn"/>
    <x v="31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A"/>
    <s v="Blackburn"/>
    <x v="31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LNA"/>
    <s v="Blackburn"/>
    <x v="31"/>
    <s v="GMS"/>
    <n v="25"/>
    <m/>
    <d v="2025-04-25T00:00:00"/>
    <s v="Fri"/>
    <s v="N"/>
    <s v="N"/>
    <s v="N"/>
    <n v="0"/>
    <n v="17"/>
    <n v="16"/>
    <n v="17"/>
    <d v="2025-04-25T00:00:00"/>
    <s v="Fri"/>
    <x v="5"/>
  </r>
  <r>
    <s v="LNA"/>
    <s v="Blackburn"/>
    <x v="31"/>
    <s v="Prescrib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LNA"/>
    <s v="Blackburn"/>
    <x v="31"/>
    <s v="Prescrib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LNB"/>
    <s v="Blackburn"/>
    <x v="32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B"/>
    <s v="Blackburn"/>
    <x v="32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LNB"/>
    <s v="Blackburn"/>
    <x v="32"/>
    <s v="GMS"/>
    <n v="25"/>
    <m/>
    <d v="2025-04-25T00:00:00"/>
    <s v="Fri"/>
    <s v="N"/>
    <s v="N"/>
    <s v="N"/>
    <n v="0"/>
    <n v="17"/>
    <n v="16"/>
    <n v="17"/>
    <d v="2025-04-25T00:00:00"/>
    <s v="Fri"/>
    <x v="5"/>
  </r>
  <r>
    <s v="LNB"/>
    <s v="Blackburn"/>
    <x v="32"/>
    <s v="Prescrib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LNB"/>
    <s v="Blackburn"/>
    <x v="32"/>
    <s v="Prescrib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LNC"/>
    <s v="Blackburn"/>
    <x v="33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C"/>
    <s v="Blackburn"/>
    <x v="33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LNC"/>
    <s v="Blackburn"/>
    <x v="33"/>
    <s v="GMS"/>
    <n v="25"/>
    <m/>
    <d v="2025-04-25T00:00:00"/>
    <s v="Fri"/>
    <s v="N"/>
    <s v="N"/>
    <s v="N"/>
    <n v="0"/>
    <n v="17"/>
    <n v="16"/>
    <n v="17"/>
    <d v="2025-04-25T00:00:00"/>
    <s v="Fri"/>
    <x v="5"/>
  </r>
  <r>
    <s v="LNC"/>
    <s v="Blackburn"/>
    <x v="33"/>
    <s v="Prescrib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LNC"/>
    <s v="Blackburn"/>
    <x v="33"/>
    <s v="Prescrib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LND"/>
    <s v="Blackburn"/>
    <x v="34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D"/>
    <s v="Blackburn"/>
    <x v="34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LND"/>
    <s v="Blackburn"/>
    <x v="34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ND"/>
    <s v="Blackburn"/>
    <x v="34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ND"/>
    <s v="Blackburn"/>
    <x v="34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ND"/>
    <s v="Blackburn"/>
    <x v="34"/>
    <s v="PMS Adhoc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NE"/>
    <s v="Blackburn"/>
    <x v="35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E"/>
    <s v="Blackburn"/>
    <x v="35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LNE"/>
    <s v="Blackburn"/>
    <x v="35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NE"/>
    <s v="Blackburn"/>
    <x v="35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NE"/>
    <s v="Blackburn"/>
    <x v="35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NE"/>
    <s v="Blackburn"/>
    <x v="35"/>
    <s v="PMS Adhoc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NH"/>
    <s v="Blackburn"/>
    <x v="36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H"/>
    <s v="Blackburn"/>
    <x v="36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LNH"/>
    <s v="Blackburn"/>
    <x v="36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NH"/>
    <s v="Blackburn"/>
    <x v="36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NH"/>
    <s v="Blackburn"/>
    <x v="36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NH"/>
    <s v="Blackburn"/>
    <x v="36"/>
    <s v="PMS Adhoc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LNJ"/>
    <s v="Blackburn"/>
    <x v="37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J"/>
    <s v="Blackburn"/>
    <x v="37"/>
    <s v="A/PMS"/>
    <n v="26"/>
    <m/>
    <d v="2025-04-26T00:00:00"/>
    <s v="Sat"/>
    <s v="N"/>
    <s v="Y"/>
    <s v="Y"/>
    <n v="0"/>
    <n v="17"/>
    <n v="16"/>
    <n v="17"/>
    <d v="2025-04-25T00:00:00"/>
    <s v="Fri"/>
    <x v="5"/>
  </r>
  <r>
    <s v="LNJ"/>
    <s v="Blackburn"/>
    <x v="37"/>
    <s v="GMS"/>
    <n v="26"/>
    <m/>
    <d v="2025-04-26T00:00:00"/>
    <s v="Sat"/>
    <s v="N"/>
    <s v="Y"/>
    <s v="Y"/>
    <n v="0"/>
    <n v="17"/>
    <n v="16"/>
    <n v="17"/>
    <d v="2025-04-25T00:00:00"/>
    <s v="Fri"/>
    <x v="5"/>
  </r>
  <r>
    <s v="LNJ"/>
    <s v="Blackburn"/>
    <x v="37"/>
    <s v="Prescrib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LNJ"/>
    <s v="Blackburn"/>
    <x v="37"/>
    <s v="Prescrib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LNK"/>
    <s v="Blackburn"/>
    <x v="38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K"/>
    <s v="Blackburn"/>
    <x v="38"/>
    <s v="A/PMS"/>
    <n v="26"/>
    <m/>
    <d v="2025-04-26T00:00:00"/>
    <s v="Sat"/>
    <s v="N"/>
    <s v="Y"/>
    <s v="Y"/>
    <n v="0"/>
    <n v="17"/>
    <n v="16"/>
    <n v="17"/>
    <d v="2025-04-25T00:00:00"/>
    <s v="Fri"/>
    <x v="5"/>
  </r>
  <r>
    <s v="LNK"/>
    <s v="Blackburn"/>
    <x v="38"/>
    <s v="GMS"/>
    <n v="26"/>
    <m/>
    <d v="2025-04-26T00:00:00"/>
    <s v="Sat"/>
    <s v="N"/>
    <s v="Y"/>
    <s v="Y"/>
    <n v="0"/>
    <n v="17"/>
    <n v="16"/>
    <n v="17"/>
    <d v="2025-04-25T00:00:00"/>
    <s v="Fri"/>
    <x v="5"/>
  </r>
  <r>
    <s v="LNK"/>
    <s v="Blackburn"/>
    <x v="38"/>
    <s v="Prescrib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LNK"/>
    <s v="Blackburn"/>
    <x v="38"/>
    <s v="Prescrib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LNL"/>
    <s v="Blackburn"/>
    <x v="39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L"/>
    <s v="Blackburn"/>
    <x v="39"/>
    <s v="GMS"/>
    <n v="26"/>
    <m/>
    <d v="2025-04-26T00:00:00"/>
    <s v="Sat"/>
    <s v="N"/>
    <s v="Y"/>
    <s v="Y"/>
    <n v="0"/>
    <n v="17"/>
    <n v="16"/>
    <n v="17"/>
    <d v="2025-04-25T00:00:00"/>
    <s v="Fri"/>
    <x v="5"/>
  </r>
  <r>
    <s v="LNL"/>
    <s v="Blackburn"/>
    <x v="39"/>
    <s v="A/PMS"/>
    <n v="26"/>
    <m/>
    <d v="2025-04-26T00:00:00"/>
    <s v="Sat"/>
    <s v="N"/>
    <s v="Y"/>
    <s v="Y"/>
    <n v="0"/>
    <n v="17"/>
    <n v="16"/>
    <n v="17"/>
    <d v="2025-04-25T00:00:00"/>
    <s v="Fri"/>
    <x v="5"/>
  </r>
  <r>
    <s v="LNL"/>
    <s v="Blackburn"/>
    <x v="39"/>
    <s v="Prescrib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LNL"/>
    <s v="Blackburn"/>
    <x v="39"/>
    <s v="Prescrib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LNM"/>
    <s v="Blackburn"/>
    <x v="40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M"/>
    <s v="Blackburn"/>
    <x v="40"/>
    <s v="A/PMS"/>
    <n v="26"/>
    <m/>
    <d v="2025-04-26T00:00:00"/>
    <s v="Sat"/>
    <s v="N"/>
    <s v="Y"/>
    <s v="Y"/>
    <n v="0"/>
    <n v="17"/>
    <n v="16"/>
    <n v="17"/>
    <d v="2025-04-25T00:00:00"/>
    <s v="Fri"/>
    <x v="5"/>
  </r>
  <r>
    <s v="LNM"/>
    <s v="Blackburn"/>
    <x v="40"/>
    <s v="GMS"/>
    <n v="26"/>
    <m/>
    <d v="2025-04-26T00:00:00"/>
    <s v="Sat"/>
    <s v="N"/>
    <s v="Y"/>
    <s v="Y"/>
    <n v="0"/>
    <n v="17"/>
    <n v="16"/>
    <n v="17"/>
    <d v="2025-04-25T00:00:00"/>
    <s v="Fri"/>
    <x v="5"/>
  </r>
  <r>
    <s v="LNM"/>
    <s v="Blackburn"/>
    <x v="40"/>
    <s v="Prescrib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LNM"/>
    <s v="Blackburn"/>
    <x v="40"/>
    <s v="Prescrib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LNN"/>
    <s v="Blackburn"/>
    <x v="41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N"/>
    <s v="Blackburn"/>
    <x v="41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LNN"/>
    <s v="Blackburn"/>
    <x v="41"/>
    <s v="Prescribing GMS"/>
    <n v="19"/>
    <m/>
    <d v="2025-04-19T00:00:00"/>
    <s v="Sat"/>
    <s v="N"/>
    <s v="Y"/>
    <s v="Y"/>
    <n v="0"/>
    <n v="13"/>
    <n v="12"/>
    <n v="13"/>
    <d v="2025-04-17T00:00:00"/>
    <s v="Thu"/>
    <x v="6"/>
  </r>
  <r>
    <s v="LNN"/>
    <s v="Blackburn"/>
    <x v="41"/>
    <s v="Prescribing PMS"/>
    <n v="19"/>
    <m/>
    <d v="2025-04-19T00:00:00"/>
    <s v="Sat"/>
    <s v="N"/>
    <s v="Y"/>
    <s v="Y"/>
    <n v="0"/>
    <n v="13"/>
    <n v="12"/>
    <n v="13"/>
    <d v="2025-04-17T00:00:00"/>
    <s v="Thu"/>
    <x v="6"/>
  </r>
  <r>
    <s v="LNN"/>
    <s v="Blackburn"/>
    <x v="41"/>
    <s v="GMS"/>
    <n v="26"/>
    <m/>
    <d v="2025-04-26T00:00:00"/>
    <s v="Sat"/>
    <s v="N"/>
    <s v="Y"/>
    <s v="Y"/>
    <n v="0"/>
    <n v="17"/>
    <n v="16"/>
    <n v="17"/>
    <d v="2025-04-25T00:00:00"/>
    <s v="Fri"/>
    <x v="5"/>
  </r>
  <r>
    <s v="LNP"/>
    <s v="Blackburn"/>
    <x v="42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P"/>
    <s v="Blackburn"/>
    <x v="42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LNP"/>
    <s v="Blackburn"/>
    <x v="42"/>
    <s v="Prescribing GMS"/>
    <n v="19"/>
    <m/>
    <d v="2025-04-19T00:00:00"/>
    <s v="Sat"/>
    <s v="N"/>
    <s v="Y"/>
    <s v="Y"/>
    <n v="0"/>
    <n v="13"/>
    <n v="12"/>
    <n v="13"/>
    <d v="2025-04-17T00:00:00"/>
    <s v="Thu"/>
    <x v="6"/>
  </r>
  <r>
    <s v="LNP"/>
    <s v="Blackburn"/>
    <x v="42"/>
    <s v="Prescribing PMS"/>
    <n v="19"/>
    <m/>
    <d v="2025-04-19T00:00:00"/>
    <s v="Sat"/>
    <s v="N"/>
    <s v="Y"/>
    <s v="Y"/>
    <n v="0"/>
    <n v="13"/>
    <n v="12"/>
    <n v="13"/>
    <d v="2025-04-17T00:00:00"/>
    <s v="Thu"/>
    <x v="6"/>
  </r>
  <r>
    <s v="LNP"/>
    <s v="Blackburn"/>
    <x v="42"/>
    <s v="GMS"/>
    <n v="26"/>
    <m/>
    <d v="2025-04-26T00:00:00"/>
    <s v="Sat"/>
    <s v="N"/>
    <s v="Y"/>
    <s v="Y"/>
    <n v="0"/>
    <n v="17"/>
    <n v="16"/>
    <n v="17"/>
    <d v="2025-04-25T00:00:00"/>
    <s v="Fri"/>
    <x v="5"/>
  </r>
  <r>
    <s v="LNR"/>
    <s v="Blackburn"/>
    <x v="43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R"/>
    <s v="Blackburn"/>
    <x v="43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LNR"/>
    <s v="Blackburn"/>
    <x v="43"/>
    <s v="Prescribing GMS"/>
    <n v="19"/>
    <m/>
    <d v="2025-04-19T00:00:00"/>
    <s v="Sat"/>
    <s v="N"/>
    <s v="Y"/>
    <s v="Y"/>
    <n v="0"/>
    <n v="13"/>
    <n v="12"/>
    <n v="13"/>
    <d v="2025-04-17T00:00:00"/>
    <s v="Thu"/>
    <x v="6"/>
  </r>
  <r>
    <s v="LNR"/>
    <s v="Blackburn"/>
    <x v="43"/>
    <s v="Prescribing PMS"/>
    <n v="19"/>
    <m/>
    <d v="2025-04-19T00:00:00"/>
    <s v="Sat"/>
    <s v="N"/>
    <s v="Y"/>
    <s v="Y"/>
    <n v="0"/>
    <n v="13"/>
    <n v="12"/>
    <n v="13"/>
    <d v="2025-04-17T00:00:00"/>
    <s v="Thu"/>
    <x v="6"/>
  </r>
  <r>
    <s v="LNR"/>
    <s v="Blackburn"/>
    <x v="43"/>
    <s v="GMS"/>
    <n v="26"/>
    <m/>
    <d v="2025-04-26T00:00:00"/>
    <s v="Sat"/>
    <s v="N"/>
    <s v="Y"/>
    <s v="Y"/>
    <n v="0"/>
    <n v="17"/>
    <n v="16"/>
    <n v="17"/>
    <d v="2025-04-25T00:00:00"/>
    <s v="Fri"/>
    <x v="5"/>
  </r>
  <r>
    <s v="LNS"/>
    <s v="Blackburn"/>
    <x v="44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S"/>
    <s v="Blackburn"/>
    <x v="44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LNS"/>
    <s v="Blackburn"/>
    <x v="44"/>
    <s v="Prescribing GMS"/>
    <n v="19"/>
    <m/>
    <d v="2025-04-19T00:00:00"/>
    <s v="Sat"/>
    <s v="N"/>
    <s v="Y"/>
    <s v="Y"/>
    <n v="0"/>
    <n v="13"/>
    <n v="12"/>
    <n v="13"/>
    <d v="2025-04-17T00:00:00"/>
    <s v="Thu"/>
    <x v="6"/>
  </r>
  <r>
    <s v="LNS"/>
    <s v="Blackburn"/>
    <x v="44"/>
    <s v="Prescribing PMS"/>
    <n v="19"/>
    <m/>
    <d v="2025-04-19T00:00:00"/>
    <s v="Sat"/>
    <s v="N"/>
    <s v="Y"/>
    <s v="Y"/>
    <n v="0"/>
    <n v="13"/>
    <n v="12"/>
    <n v="13"/>
    <d v="2025-04-17T00:00:00"/>
    <s v="Thu"/>
    <x v="6"/>
  </r>
  <r>
    <s v="LNS"/>
    <s v="Blackburn"/>
    <x v="44"/>
    <s v="GMS"/>
    <n v="24"/>
    <m/>
    <d v="2025-04-24T00:00:00"/>
    <s v="Thu"/>
    <s v="N"/>
    <s v="N"/>
    <s v="N"/>
    <n v="0"/>
    <n v="16"/>
    <n v="15"/>
    <n v="16"/>
    <d v="2025-04-24T00:00:00"/>
    <s v="Thu"/>
    <x v="11"/>
  </r>
  <r>
    <s v="LNT"/>
    <s v="Blackburn"/>
    <x v="45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T"/>
    <s v="Blackburn"/>
    <x v="45"/>
    <s v="GMS"/>
    <n v="20"/>
    <m/>
    <d v="2025-04-20T00:00:00"/>
    <s v="Sun"/>
    <s v="N"/>
    <s v="Y"/>
    <s v="Y"/>
    <n v="0"/>
    <n v="13"/>
    <n v="12"/>
    <n v="13"/>
    <d v="2025-04-17T00:00:00"/>
    <s v="Thu"/>
    <x v="6"/>
  </r>
  <r>
    <s v="LNT"/>
    <s v="Blackburn"/>
    <x v="45"/>
    <s v="A/PMS"/>
    <n v="20"/>
    <m/>
    <d v="2025-04-20T00:00:00"/>
    <s v="Sun"/>
    <s v="N"/>
    <s v="Y"/>
    <s v="Y"/>
    <n v="0"/>
    <n v="13"/>
    <n v="12"/>
    <n v="13"/>
    <d v="2025-04-17T00:00:00"/>
    <s v="Thu"/>
    <x v="6"/>
  </r>
  <r>
    <s v="LNT"/>
    <s v="Blackburn"/>
    <x v="45"/>
    <s v="Prescribing GMS"/>
    <n v="20"/>
    <m/>
    <d v="2025-04-20T00:00:00"/>
    <s v="Sun"/>
    <s v="N"/>
    <s v="Y"/>
    <s v="Y"/>
    <n v="0"/>
    <n v="13"/>
    <n v="12"/>
    <n v="13"/>
    <d v="2025-04-17T00:00:00"/>
    <s v="Thu"/>
    <x v="6"/>
  </r>
  <r>
    <s v="LNT"/>
    <s v="Blackburn"/>
    <x v="45"/>
    <s v="Prescribing PMS"/>
    <n v="20"/>
    <m/>
    <d v="2025-04-20T00:00:00"/>
    <s v="Sun"/>
    <s v="N"/>
    <s v="Y"/>
    <s v="Y"/>
    <n v="0"/>
    <n v="13"/>
    <n v="12"/>
    <n v="13"/>
    <d v="2025-04-17T00:00:00"/>
    <s v="Thu"/>
    <x v="6"/>
  </r>
  <r>
    <s v="LNW"/>
    <s v="Blackburn"/>
    <x v="46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LNW"/>
    <s v="Blackburn"/>
    <x v="46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LNW"/>
    <s v="Blackburn"/>
    <x v="46"/>
    <s v="Prescribing GMS"/>
    <n v="19"/>
    <m/>
    <d v="2025-04-19T00:00:00"/>
    <s v="Sat"/>
    <s v="N"/>
    <s v="Y"/>
    <s v="Y"/>
    <n v="0"/>
    <n v="13"/>
    <n v="12"/>
    <n v="13"/>
    <d v="2025-04-17T00:00:00"/>
    <s v="Thu"/>
    <x v="6"/>
  </r>
  <r>
    <s v="LNW"/>
    <s v="Blackburn"/>
    <x v="46"/>
    <s v="Prescribing PMS"/>
    <n v="19"/>
    <m/>
    <d v="2025-04-19T00:00:00"/>
    <s v="Sat"/>
    <s v="N"/>
    <s v="Y"/>
    <s v="Y"/>
    <n v="0"/>
    <n v="13"/>
    <n v="12"/>
    <n v="13"/>
    <d v="2025-04-17T00:00:00"/>
    <s v="Thu"/>
    <x v="6"/>
  </r>
  <r>
    <s v="LNW"/>
    <s v="Blackburn"/>
    <x v="46"/>
    <s v="GMS"/>
    <n v="24"/>
    <m/>
    <d v="2025-04-24T00:00:00"/>
    <s v="Thu"/>
    <s v="N"/>
    <s v="N"/>
    <s v="N"/>
    <n v="0"/>
    <n v="16"/>
    <n v="15"/>
    <n v="16"/>
    <d v="2025-04-24T00:00:00"/>
    <s v="Thu"/>
    <x v="11"/>
  </r>
  <r>
    <s v="MAN"/>
    <s v="Blackburn"/>
    <x v="47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MAN"/>
    <s v="Blackburn"/>
    <x v="47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MAN"/>
    <s v="Blackburn"/>
    <x v="47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MAN"/>
    <s v="Blackburn"/>
    <x v="47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MAN"/>
    <s v="Blackburn"/>
    <x v="47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MID"/>
    <s v="Blackburn"/>
    <x v="48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MID"/>
    <s v="Blackburn"/>
    <x v="48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MID"/>
    <s v="Blackburn"/>
    <x v="48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MID"/>
    <s v="Blackburn"/>
    <x v="48"/>
    <s v="Dispensing GMS"/>
    <n v="24"/>
    <m/>
    <d v="2025-04-24T00:00:00"/>
    <s v="Thu"/>
    <s v="N"/>
    <s v="N"/>
    <s v="N"/>
    <n v="0"/>
    <n v="16"/>
    <n v="15"/>
    <n v="16"/>
    <d v="2025-04-24T00:00:00"/>
    <s v="Thu"/>
    <x v="11"/>
  </r>
  <r>
    <s v="MID"/>
    <s v="Blackburn"/>
    <x v="48"/>
    <s v="Dispensing PMS"/>
    <n v="24"/>
    <m/>
    <d v="2025-04-24T00:00:00"/>
    <s v="Thu"/>
    <s v="N"/>
    <s v="N"/>
    <s v="N"/>
    <n v="0"/>
    <n v="16"/>
    <n v="15"/>
    <n v="16"/>
    <d v="2025-04-24T00:00:00"/>
    <s v="Thu"/>
    <x v="11"/>
  </r>
  <r>
    <s v="MID"/>
    <s v="Blackburn"/>
    <x v="48"/>
    <s v="Prescribing GMS"/>
    <n v="24"/>
    <m/>
    <d v="2025-04-24T00:00:00"/>
    <s v="Thu"/>
    <s v="N"/>
    <s v="N"/>
    <s v="N"/>
    <n v="0"/>
    <n v="16"/>
    <n v="15"/>
    <n v="16"/>
    <d v="2025-04-24T00:00:00"/>
    <s v="Thu"/>
    <x v="11"/>
  </r>
  <r>
    <s v="MID"/>
    <s v="Blackburn"/>
    <x v="48"/>
    <s v="Prescribing PMS"/>
    <n v="24"/>
    <m/>
    <d v="2025-04-24T00:00:00"/>
    <s v="Thu"/>
    <s v="N"/>
    <s v="N"/>
    <s v="N"/>
    <n v="0"/>
    <n v="16"/>
    <n v="15"/>
    <n v="16"/>
    <d v="2025-04-24T00:00:00"/>
    <s v="Thu"/>
    <x v="11"/>
  </r>
  <r>
    <s v="MID"/>
    <s v="Blackburn"/>
    <x v="48"/>
    <s v="PMS Adhoc"/>
    <n v="24"/>
    <m/>
    <d v="2025-04-24T00:00:00"/>
    <s v="Thu"/>
    <s v="N"/>
    <s v="N"/>
    <s v="N"/>
    <n v="0"/>
    <n v="16"/>
    <n v="15"/>
    <n v="16"/>
    <d v="2025-04-24T00:00:00"/>
    <s v="Thu"/>
    <x v="11"/>
  </r>
  <r>
    <s v="MID"/>
    <s v="Blackburn"/>
    <x v="48"/>
    <s v="GMS Adhoc"/>
    <n v="24"/>
    <m/>
    <d v="2025-04-24T00:00:00"/>
    <s v="Thu"/>
    <s v="N"/>
    <s v="N"/>
    <s v="N"/>
    <n v="0"/>
    <n v="16"/>
    <n v="15"/>
    <n v="16"/>
    <d v="2025-04-24T00:00:00"/>
    <s v="Thu"/>
    <x v="11"/>
  </r>
  <r>
    <s v="NEW"/>
    <s v="Blackburn"/>
    <x v="49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NEW"/>
    <s v="Blackburn"/>
    <x v="49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NEW"/>
    <s v="Blackburn"/>
    <x v="49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NEW"/>
    <s v="Blackburn"/>
    <x v="49"/>
    <s v="Dispensing GMS"/>
    <n v="24"/>
    <m/>
    <d v="2025-04-24T00:00:00"/>
    <s v="Thu"/>
    <s v="N"/>
    <s v="N"/>
    <s v="N"/>
    <n v="0"/>
    <n v="16"/>
    <n v="15"/>
    <n v="16"/>
    <d v="2025-04-24T00:00:00"/>
    <s v="Thu"/>
    <x v="11"/>
  </r>
  <r>
    <s v="NEW"/>
    <s v="Blackburn"/>
    <x v="49"/>
    <s v="Dispensing PMS"/>
    <n v="24"/>
    <m/>
    <d v="2025-04-24T00:00:00"/>
    <s v="Thu"/>
    <s v="N"/>
    <s v="N"/>
    <s v="N"/>
    <n v="0"/>
    <n v="16"/>
    <n v="15"/>
    <n v="16"/>
    <d v="2025-04-24T00:00:00"/>
    <s v="Thu"/>
    <x v="11"/>
  </r>
  <r>
    <s v="NEW"/>
    <s v="Blackburn"/>
    <x v="49"/>
    <s v="Prescribing GMS"/>
    <n v="24"/>
    <m/>
    <d v="2025-04-24T00:00:00"/>
    <s v="Thu"/>
    <s v="N"/>
    <s v="N"/>
    <s v="N"/>
    <n v="0"/>
    <n v="16"/>
    <n v="15"/>
    <n v="16"/>
    <d v="2025-04-24T00:00:00"/>
    <s v="Thu"/>
    <x v="11"/>
  </r>
  <r>
    <s v="NEW"/>
    <s v="Blackburn"/>
    <x v="49"/>
    <s v="Prescribing PMS"/>
    <n v="24"/>
    <m/>
    <d v="2025-04-24T00:00:00"/>
    <s v="Thu"/>
    <s v="N"/>
    <s v="N"/>
    <s v="N"/>
    <n v="0"/>
    <n v="16"/>
    <n v="15"/>
    <n v="16"/>
    <d v="2025-04-24T00:00:00"/>
    <s v="Thu"/>
    <x v="11"/>
  </r>
  <r>
    <s v="NEW"/>
    <s v="Blackburn"/>
    <x v="49"/>
    <s v="PMS Adhoc"/>
    <n v="24"/>
    <m/>
    <d v="2025-04-24T00:00:00"/>
    <s v="Thu"/>
    <s v="N"/>
    <s v="N"/>
    <s v="N"/>
    <n v="0"/>
    <n v="16"/>
    <n v="15"/>
    <n v="16"/>
    <d v="2025-04-24T00:00:00"/>
    <s v="Thu"/>
    <x v="11"/>
  </r>
  <r>
    <s v="NEW"/>
    <s v="Blackburn"/>
    <x v="49"/>
    <s v="GMS Adhoc"/>
    <n v="24"/>
    <m/>
    <d v="2025-04-24T00:00:00"/>
    <s v="Thu"/>
    <s v="N"/>
    <s v="N"/>
    <s v="N"/>
    <n v="0"/>
    <n v="16"/>
    <n v="15"/>
    <n v="16"/>
    <d v="2025-04-24T00:00:00"/>
    <s v="Thu"/>
    <x v="11"/>
  </r>
  <r>
    <s v="NF"/>
    <s v="Blackburn"/>
    <x v="50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NF"/>
    <s v="Blackburn"/>
    <x v="50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NF"/>
    <s v="Blackburn"/>
    <x v="50"/>
    <s v="GMS Adhoc"/>
    <n v="15"/>
    <m/>
    <d v="2025-04-15T00:00:00"/>
    <s v="Tue"/>
    <s v="N"/>
    <s v="N"/>
    <s v="N"/>
    <n v="0"/>
    <n v="11"/>
    <n v="10"/>
    <n v="11"/>
    <d v="2025-04-15T00:00:00"/>
    <s v="Tue"/>
    <x v="3"/>
  </r>
  <r>
    <s v="NF"/>
    <s v="Blackburn"/>
    <x v="50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NF"/>
    <s v="Blackburn"/>
    <x v="50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NF"/>
    <s v="Blackburn"/>
    <x v="50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NF"/>
    <s v="Blackburn"/>
    <x v="50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NF"/>
    <s v="Blackburn"/>
    <x v="50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NF"/>
    <s v="Blackburn"/>
    <x v="50"/>
    <s v="PMS Adhoc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NN"/>
    <s v="Blackburn"/>
    <x v="51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NN"/>
    <s v="Blackburn"/>
    <x v="52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NN"/>
    <s v="Blackburn"/>
    <x v="52"/>
    <s v="Registrar GMS"/>
    <n v="21"/>
    <m/>
    <d v="2025-04-21T00:00:00"/>
    <s v="Mon"/>
    <s v="Y"/>
    <s v="N"/>
    <s v="Y"/>
    <n v="0"/>
    <n v="13"/>
    <n v="12"/>
    <n v="13"/>
    <d v="2025-04-17T00:00:00"/>
    <s v="Thu"/>
    <x v="6"/>
  </r>
  <r>
    <s v="NN"/>
    <s v="Blackburn"/>
    <x v="52"/>
    <s v="GMS"/>
    <n v="23"/>
    <m/>
    <d v="2025-04-23T00:00:00"/>
    <s v="Wed"/>
    <s v="N"/>
    <s v="N"/>
    <s v="N"/>
    <n v="0"/>
    <n v="15"/>
    <n v="14"/>
    <n v="15"/>
    <d v="2025-04-23T00:00:00"/>
    <s v="Wed"/>
    <x v="9"/>
  </r>
  <r>
    <s v="NN"/>
    <s v="Blackburn"/>
    <x v="52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NN"/>
    <s v="Blackburn"/>
    <x v="52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NN"/>
    <s v="Blackburn"/>
    <x v="52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NN"/>
    <s v="Blackburn"/>
    <x v="52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NO"/>
    <s v="Blackburn"/>
    <x v="53"/>
    <s v="Dispens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NO"/>
    <s v="Blackburn"/>
    <x v="53"/>
    <s v="Dispens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NO"/>
    <s v="Blackburn"/>
    <x v="53"/>
    <s v="Prescrib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NO"/>
    <s v="Blackburn"/>
    <x v="53"/>
    <s v="Prescrib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NO"/>
    <s v="Blackburn"/>
    <x v="53"/>
    <s v="Pharmacy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NO"/>
    <s v="Blackburn"/>
    <x v="53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NO"/>
    <s v="Blackburn"/>
    <x v="53"/>
    <s v="PMS ad-hoc 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NO"/>
    <s v="Blackburn"/>
    <x v="53"/>
    <s v="Registrar GMS"/>
    <n v="15"/>
    <m/>
    <d v="2025-04-15T00:00:00"/>
    <s v="Tue"/>
    <s v="N"/>
    <s v="N"/>
    <s v="N"/>
    <n v="0"/>
    <n v="11"/>
    <n v="10"/>
    <n v="11"/>
    <d v="2025-04-15T00:00:00"/>
    <s v="Tue"/>
    <x v="3"/>
  </r>
  <r>
    <s v="NO"/>
    <s v="Blackburn"/>
    <x v="53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NR"/>
    <s v="Blackburn"/>
    <x v="54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NR"/>
    <s v="Blackburn"/>
    <x v="54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NR"/>
    <s v="Blackburn"/>
    <x v="54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NR"/>
    <s v="Blackburn"/>
    <x v="54"/>
    <s v="Dispensing GMS"/>
    <n v="24"/>
    <m/>
    <d v="2025-04-24T00:00:00"/>
    <s v="Thu"/>
    <s v="N"/>
    <s v="N"/>
    <s v="N"/>
    <n v="0"/>
    <n v="16"/>
    <n v="15"/>
    <n v="16"/>
    <d v="2025-04-24T00:00:00"/>
    <s v="Thu"/>
    <x v="11"/>
  </r>
  <r>
    <s v="NR"/>
    <s v="Blackburn"/>
    <x v="54"/>
    <s v="Dispensing PMS"/>
    <n v="24"/>
    <m/>
    <d v="2025-04-24T00:00:00"/>
    <s v="Thu"/>
    <s v="N"/>
    <s v="N"/>
    <s v="N"/>
    <n v="0"/>
    <n v="16"/>
    <n v="15"/>
    <n v="16"/>
    <d v="2025-04-24T00:00:00"/>
    <s v="Thu"/>
    <x v="11"/>
  </r>
  <r>
    <s v="NR"/>
    <s v="Blackburn"/>
    <x v="54"/>
    <s v="Prescribing GMS"/>
    <n v="24"/>
    <m/>
    <d v="2025-04-24T00:00:00"/>
    <s v="Thu"/>
    <s v="N"/>
    <s v="N"/>
    <s v="N"/>
    <n v="0"/>
    <n v="16"/>
    <n v="15"/>
    <n v="16"/>
    <d v="2025-04-24T00:00:00"/>
    <s v="Thu"/>
    <x v="11"/>
  </r>
  <r>
    <s v="NR"/>
    <s v="Blackburn"/>
    <x v="54"/>
    <s v="Prescribing PMS"/>
    <n v="24"/>
    <m/>
    <d v="2025-04-24T00:00:00"/>
    <s v="Thu"/>
    <s v="N"/>
    <s v="N"/>
    <s v="N"/>
    <n v="0"/>
    <n v="16"/>
    <n v="15"/>
    <n v="16"/>
    <d v="2025-04-24T00:00:00"/>
    <s v="Thu"/>
    <x v="11"/>
  </r>
  <r>
    <s v="NR"/>
    <s v="Blackburn"/>
    <x v="54"/>
    <s v="PMS Adhoc"/>
    <n v="24"/>
    <m/>
    <d v="2025-04-24T00:00:00"/>
    <s v="Thu"/>
    <s v="N"/>
    <s v="N"/>
    <s v="N"/>
    <n v="0"/>
    <n v="16"/>
    <n v="15"/>
    <n v="16"/>
    <d v="2025-04-24T00:00:00"/>
    <s v="Thu"/>
    <x v="11"/>
  </r>
  <r>
    <s v="NR"/>
    <s v="Blackburn"/>
    <x v="54"/>
    <s v="GMS Adhoc"/>
    <n v="24"/>
    <m/>
    <d v="2025-04-24T00:00:00"/>
    <s v="Thu"/>
    <s v="N"/>
    <s v="N"/>
    <s v="N"/>
    <n v="0"/>
    <n v="16"/>
    <n v="15"/>
    <n v="16"/>
    <d v="2025-04-24T00:00:00"/>
    <s v="Thu"/>
    <x v="11"/>
  </r>
  <r>
    <s v="OX"/>
    <s v="Blackburn"/>
    <x v="55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OX"/>
    <s v="Blackburn"/>
    <x v="55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OX"/>
    <s v="Blackburn"/>
    <x v="55"/>
    <s v="GMS"/>
    <n v="25"/>
    <m/>
    <d v="2025-04-25T00:00:00"/>
    <s v="Fri"/>
    <s v="N"/>
    <s v="N"/>
    <s v="N"/>
    <n v="0"/>
    <n v="17"/>
    <n v="16"/>
    <n v="17"/>
    <d v="2025-04-25T00:00:00"/>
    <s v="Fri"/>
    <x v="5"/>
  </r>
  <r>
    <s v="OX"/>
    <s v="Blackburn"/>
    <x v="55"/>
    <s v="Registrar GMS"/>
    <n v="25"/>
    <m/>
    <d v="2025-04-25T00:00:00"/>
    <s v="Fri"/>
    <s v="N"/>
    <s v="N"/>
    <s v="N"/>
    <n v="0"/>
    <n v="17"/>
    <n v="16"/>
    <n v="17"/>
    <d v="2025-04-25T00:00:00"/>
    <s v="Fri"/>
    <x v="5"/>
  </r>
  <r>
    <s v="OX"/>
    <s v="Blackburn"/>
    <x v="55"/>
    <s v="PMS Adhoc"/>
    <n v="25"/>
    <m/>
    <d v="2025-04-25T00:00:00"/>
    <s v="Fri"/>
    <s v="N"/>
    <s v="N"/>
    <s v="N"/>
    <n v="0"/>
    <n v="17"/>
    <n v="16"/>
    <n v="17"/>
    <d v="2025-04-25T00:00:00"/>
    <s v="Fri"/>
    <x v="5"/>
  </r>
  <r>
    <s v="OX"/>
    <s v="Blackburn"/>
    <x v="55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OX"/>
    <s v="Blackburn"/>
    <x v="55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OX"/>
    <s v="Blackburn"/>
    <x v="55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OX"/>
    <s v="Blackburn"/>
    <x v="55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ROC"/>
    <s v="Blackburn"/>
    <x v="56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ROC"/>
    <s v="Blackburn"/>
    <x v="56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ROC"/>
    <s v="Blackburn"/>
    <x v="56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ROC"/>
    <s v="Blackburn"/>
    <x v="56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ROC"/>
    <s v="Blackburn"/>
    <x v="56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ROT"/>
    <s v="Blackburn"/>
    <x v="57"/>
    <s v="Dispens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ROT"/>
    <s v="Blackburn"/>
    <x v="57"/>
    <s v="Dispens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ROT"/>
    <s v="Blackburn"/>
    <x v="57"/>
    <s v="Prescrib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ROT"/>
    <s v="Blackburn"/>
    <x v="57"/>
    <s v="Prescrib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ROT"/>
    <s v="Blackburn"/>
    <x v="57"/>
    <s v="Registrar GMS"/>
    <n v="10"/>
    <m/>
    <d v="2025-04-10T00:00:00"/>
    <s v="Thu"/>
    <s v="N"/>
    <s v="N"/>
    <s v="N"/>
    <n v="0"/>
    <n v="8"/>
    <n v="7"/>
    <n v="8"/>
    <d v="2025-04-10T00:00:00"/>
    <s v="Thu"/>
    <x v="1"/>
  </r>
  <r>
    <s v="ROT"/>
    <s v="Blackburn"/>
    <x v="57"/>
    <s v="Registrar PMS"/>
    <n v="10"/>
    <m/>
    <d v="2025-04-10T00:00:00"/>
    <s v="Thu"/>
    <s v="N"/>
    <s v="N"/>
    <s v="N"/>
    <n v="0"/>
    <n v="8"/>
    <n v="7"/>
    <n v="8"/>
    <d v="2025-04-10T00:00:00"/>
    <s v="Thu"/>
    <x v="1"/>
  </r>
  <r>
    <s v="ROT"/>
    <s v="Blackburn"/>
    <x v="57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ROT"/>
    <s v="Blackburn"/>
    <x v="57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ROT"/>
    <s v="Blackburn"/>
    <x v="57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A"/>
    <s v="Blackburn"/>
    <x v="58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SA"/>
    <s v="Blackburn"/>
    <x v="58"/>
    <s v="Prescribing GMS"/>
    <n v="22"/>
    <m/>
    <d v="2025-04-22T00:00:00"/>
    <s v="Tue"/>
    <s v="N"/>
    <s v="N"/>
    <s v="N"/>
    <n v="0"/>
    <n v="14"/>
    <n v="13"/>
    <n v="14"/>
    <d v="2025-04-22T00:00:00"/>
    <s v="Tue"/>
    <x v="7"/>
  </r>
  <r>
    <s v="SA"/>
    <s v="Blackburn"/>
    <x v="58"/>
    <s v="Prescribing PMS"/>
    <n v="22"/>
    <m/>
    <d v="2025-04-22T00:00:00"/>
    <s v="Tue"/>
    <s v="N"/>
    <s v="N"/>
    <s v="N"/>
    <n v="0"/>
    <n v="14"/>
    <n v="13"/>
    <n v="14"/>
    <d v="2025-04-22T00:00:00"/>
    <s v="Tue"/>
    <x v="7"/>
  </r>
  <r>
    <s v="SA"/>
    <s v="Blackburn"/>
    <x v="58"/>
    <s v="GMS"/>
    <n v="25"/>
    <m/>
    <d v="2025-04-25T00:00:00"/>
    <s v="Fri"/>
    <s v="N"/>
    <s v="N"/>
    <s v="N"/>
    <n v="0"/>
    <n v="17"/>
    <n v="16"/>
    <n v="17"/>
    <d v="2025-04-25T00:00:00"/>
    <s v="Fri"/>
    <x v="5"/>
  </r>
  <r>
    <s v="SA"/>
    <s v="Blackburn"/>
    <x v="58"/>
    <s v="A/PMS"/>
    <n v="25"/>
    <m/>
    <d v="2025-04-25T00:00:00"/>
    <s v="Fri"/>
    <s v="N"/>
    <s v="N"/>
    <s v="N"/>
    <n v="0"/>
    <n v="17"/>
    <n v="16"/>
    <n v="17"/>
    <d v="2025-04-25T00:00:00"/>
    <s v="Fri"/>
    <x v="5"/>
  </r>
  <r>
    <s v="SA"/>
    <s v="Blackburn"/>
    <x v="58"/>
    <s v="Dispensing GMS"/>
    <n v="22"/>
    <m/>
    <d v="2025-04-22T00:00:00"/>
    <s v="Tue"/>
    <s v="N"/>
    <s v="N"/>
    <s v="N"/>
    <n v="0"/>
    <n v="14"/>
    <n v="13"/>
    <n v="14"/>
    <d v="2025-04-22T00:00:00"/>
    <s v="Tue"/>
    <x v="7"/>
  </r>
  <r>
    <s v="SA"/>
    <s v="Blackburn"/>
    <x v="58"/>
    <s v="Dispensing PMS"/>
    <n v="22"/>
    <m/>
    <d v="2025-04-22T00:00:00"/>
    <s v="Tue"/>
    <s v="N"/>
    <s v="N"/>
    <s v="N"/>
    <n v="0"/>
    <n v="14"/>
    <n v="13"/>
    <n v="14"/>
    <d v="2025-04-22T00:00:00"/>
    <s v="Tue"/>
    <x v="7"/>
  </r>
  <r>
    <s v="SHE"/>
    <s v="Blackburn"/>
    <x v="59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SHE"/>
    <s v="Blackburn"/>
    <x v="59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SHE"/>
    <s v="Blackburn"/>
    <x v="59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HE"/>
    <s v="Blackburn"/>
    <x v="59"/>
    <s v="Registrar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HE"/>
    <s v="Blackburn"/>
    <x v="59"/>
    <s v="Registrar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HE"/>
    <s v="Blackburn"/>
    <x v="59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HE"/>
    <s v="Blackburn"/>
    <x v="59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HE"/>
    <s v="Blackburn"/>
    <x v="59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HE"/>
    <s v="Blackburn"/>
    <x v="59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LF"/>
    <s v="Blackburn"/>
    <x v="60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SLF"/>
    <s v="Blackburn"/>
    <x v="60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SLF"/>
    <s v="Blackburn"/>
    <x v="60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SLF"/>
    <s v="Blackburn"/>
    <x v="60"/>
    <s v="Prescribing GMS"/>
    <n v="22"/>
    <m/>
    <d v="2025-04-22T00:00:00"/>
    <s v="Tue"/>
    <s v="N"/>
    <s v="N"/>
    <s v="N"/>
    <n v="0"/>
    <n v="14"/>
    <n v="13"/>
    <n v="14"/>
    <d v="2025-04-22T00:00:00"/>
    <s v="Tue"/>
    <x v="7"/>
  </r>
  <r>
    <s v="SLF"/>
    <s v="Blackburn"/>
    <x v="60"/>
    <s v="Prescribing PMS"/>
    <n v="22"/>
    <m/>
    <d v="2025-04-22T00:00:00"/>
    <s v="Tue"/>
    <s v="N"/>
    <s v="N"/>
    <s v="N"/>
    <n v="0"/>
    <n v="14"/>
    <n v="13"/>
    <n v="14"/>
    <d v="2025-04-22T00:00:00"/>
    <s v="Tue"/>
    <x v="7"/>
  </r>
  <r>
    <s v="SM"/>
    <s v="Blackburn"/>
    <x v="61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SM"/>
    <s v="Blackburn"/>
    <x v="61"/>
    <s v="A/PMS"/>
    <n v="15"/>
    <s v=" "/>
    <d v="2025-04-15T00:00:00"/>
    <s v="Tue"/>
    <s v="N"/>
    <s v="N"/>
    <s v="N"/>
    <n v="0"/>
    <n v="11"/>
    <n v="10"/>
    <n v="11"/>
    <d v="2025-04-15T00:00:00"/>
    <s v="Tue"/>
    <x v="3"/>
  </r>
  <r>
    <s v="SM"/>
    <s v="Blackburn"/>
    <x v="61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M"/>
    <s v="Blackburn"/>
    <x v="61"/>
    <s v="Dispensing GMS"/>
    <s v="last working day"/>
    <s v=" "/>
    <d v="2025-04-30T00:00:00"/>
    <s v="Wed"/>
    <s v="N"/>
    <s v="N"/>
    <s v="N"/>
    <n v="0"/>
    <n v="20"/>
    <n v="19"/>
    <n v="20"/>
    <d v="2025-04-30T00:00:00"/>
    <s v="Wed"/>
    <x v="4"/>
  </r>
  <r>
    <s v="SM"/>
    <s v="Blackburn"/>
    <x v="61"/>
    <s v="Dispensing PMS"/>
    <s v="last working day"/>
    <s v=" "/>
    <d v="2025-04-30T00:00:00"/>
    <s v="Wed"/>
    <s v="N"/>
    <s v="N"/>
    <s v="N"/>
    <n v="0"/>
    <n v="20"/>
    <n v="19"/>
    <n v="20"/>
    <d v="2025-04-30T00:00:00"/>
    <s v="Wed"/>
    <x v="4"/>
  </r>
  <r>
    <s v="SM"/>
    <s v="Blackburn"/>
    <x v="61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M"/>
    <s v="Blackburn"/>
    <x v="61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M"/>
    <s v="Blackburn"/>
    <x v="61"/>
    <s v="PMS Adhoc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O"/>
    <s v="Blackburn"/>
    <x v="62"/>
    <s v="A/PMS"/>
    <n v="13"/>
    <m/>
    <d v="2025-04-13T00:00:00"/>
    <s v="Sun"/>
    <s v="N"/>
    <s v="Y"/>
    <s v="Y"/>
    <n v="0"/>
    <n v="9"/>
    <n v="8"/>
    <n v="9"/>
    <d v="2025-04-11T00:00:00"/>
    <s v="Fri"/>
    <x v="14"/>
  </r>
  <r>
    <s v="SO"/>
    <s v="Blackburn"/>
    <x v="62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SO"/>
    <s v="Blackburn"/>
    <x v="62"/>
    <s v="GMS"/>
    <n v="25"/>
    <m/>
    <d v="2025-04-25T00:00:00"/>
    <s v="Fri"/>
    <s v="N"/>
    <s v="N"/>
    <s v="N"/>
    <n v="0"/>
    <n v="17"/>
    <n v="16"/>
    <n v="17"/>
    <d v="2025-04-25T00:00:00"/>
    <s v="Fri"/>
    <x v="5"/>
  </r>
  <r>
    <s v="SO"/>
    <s v="Blackburn"/>
    <x v="62"/>
    <s v="Registrar GMS"/>
    <n v="25"/>
    <m/>
    <d v="2025-04-25T00:00:00"/>
    <s v="Fri"/>
    <s v="N"/>
    <s v="N"/>
    <s v="N"/>
    <n v="0"/>
    <n v="17"/>
    <n v="16"/>
    <n v="17"/>
    <d v="2025-04-25T00:00:00"/>
    <s v="Fri"/>
    <x v="5"/>
  </r>
  <r>
    <s v="SO"/>
    <s v="Blackburn"/>
    <x v="62"/>
    <s v="PMS Adhoc"/>
    <n v="25"/>
    <m/>
    <d v="2025-04-25T00:00:00"/>
    <s v="Fri"/>
    <s v="N"/>
    <s v="N"/>
    <s v="N"/>
    <n v="0"/>
    <n v="17"/>
    <n v="16"/>
    <n v="17"/>
    <d v="2025-04-25T00:00:00"/>
    <s v="Fri"/>
    <x v="5"/>
  </r>
  <r>
    <s v="SO"/>
    <s v="Blackburn"/>
    <x v="62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O"/>
    <s v="Blackburn"/>
    <x v="62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O"/>
    <s v="Blackburn"/>
    <x v="62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O"/>
    <s v="Blackburn"/>
    <x v="62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OP"/>
    <s v="Blackburn"/>
    <x v="63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SOP"/>
    <s v="Blackburn"/>
    <x v="63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SOP"/>
    <s v="Blackburn"/>
    <x v="63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SOP"/>
    <s v="Blackburn"/>
    <x v="63"/>
    <s v="Prescrib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SOP"/>
    <s v="Blackburn"/>
    <x v="63"/>
    <s v="Prescrib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SPT"/>
    <s v="Blackburn"/>
    <x v="64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SPT"/>
    <s v="Blackburn"/>
    <x v="64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SPT"/>
    <s v="Blackburn"/>
    <x v="64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SPT"/>
    <s v="Blackburn"/>
    <x v="64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PT"/>
    <s v="Blackburn"/>
    <x v="64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T"/>
    <s v="Blackburn"/>
    <x v="65"/>
    <s v="Prescribing GMS"/>
    <n v="8"/>
    <m/>
    <d v="2025-04-08T00:00:00"/>
    <s v="Tue"/>
    <s v="N"/>
    <s v="N"/>
    <s v="N"/>
    <n v="0"/>
    <n v="6"/>
    <n v="5"/>
    <n v="6"/>
    <d v="2025-04-08T00:00:00"/>
    <s v="Tue"/>
    <x v="15"/>
  </r>
  <r>
    <s v="ST"/>
    <s v="Blackburn"/>
    <x v="65"/>
    <s v="Prescribing PMS"/>
    <n v="8"/>
    <m/>
    <d v="2025-04-08T00:00:00"/>
    <s v="Tue"/>
    <s v="N"/>
    <s v="N"/>
    <s v="N"/>
    <n v="0"/>
    <n v="6"/>
    <n v="5"/>
    <n v="6"/>
    <d v="2025-04-08T00:00:00"/>
    <s v="Tue"/>
    <x v="15"/>
  </r>
  <r>
    <s v="ST"/>
    <s v="Blackburn"/>
    <x v="66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ST"/>
    <s v="Blackburn"/>
    <x v="65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ST"/>
    <s v="Blackburn"/>
    <x v="65"/>
    <s v="GMS"/>
    <n v="22"/>
    <m/>
    <d v="2025-04-22T00:00:00"/>
    <s v="Tue"/>
    <s v="N"/>
    <s v="N"/>
    <s v="N"/>
    <n v="0"/>
    <n v="14"/>
    <n v="13"/>
    <n v="14"/>
    <d v="2025-04-22T00:00:00"/>
    <s v="Tue"/>
    <x v="7"/>
  </r>
  <r>
    <s v="ST"/>
    <s v="Blackburn"/>
    <x v="65"/>
    <s v="Dispensing GMS"/>
    <n v="25"/>
    <m/>
    <d v="2025-04-25T00:00:00"/>
    <s v="Fri"/>
    <s v="N"/>
    <s v="N"/>
    <s v="N"/>
    <n v="0"/>
    <n v="17"/>
    <n v="16"/>
    <n v="17"/>
    <d v="2025-04-25T00:00:00"/>
    <s v="Fri"/>
    <x v="5"/>
  </r>
  <r>
    <s v="ST"/>
    <s v="Blackburn"/>
    <x v="65"/>
    <s v="Dispensing PMS"/>
    <n v="25"/>
    <m/>
    <d v="2025-04-25T00:00:00"/>
    <s v="Fri"/>
    <s v="N"/>
    <s v="N"/>
    <s v="N"/>
    <n v="0"/>
    <n v="17"/>
    <n v="16"/>
    <n v="17"/>
    <d v="2025-04-25T00:00:00"/>
    <s v="Fri"/>
    <x v="5"/>
  </r>
  <r>
    <s v="STL"/>
    <s v="Blackburn"/>
    <x v="67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STL"/>
    <s v="Blackburn"/>
    <x v="67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STL"/>
    <s v="Blackburn"/>
    <x v="67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STL"/>
    <s v="Blackburn"/>
    <x v="67"/>
    <s v="Prescribing GMS"/>
    <n v="26"/>
    <m/>
    <d v="2025-04-26T00:00:00"/>
    <s v="Sat"/>
    <s v="N"/>
    <s v="Y"/>
    <s v="Y"/>
    <n v="0"/>
    <n v="17"/>
    <n v="16"/>
    <n v="17"/>
    <d v="2025-04-25T00:00:00"/>
    <s v="Fri"/>
    <x v="5"/>
  </r>
  <r>
    <s v="STL"/>
    <s v="Blackburn"/>
    <x v="67"/>
    <s v="Prescribing PMS"/>
    <n v="26"/>
    <m/>
    <d v="2025-04-26T00:00:00"/>
    <s v="Sat"/>
    <s v="N"/>
    <s v="Y"/>
    <s v="Y"/>
    <n v="0"/>
    <n v="17"/>
    <n v="16"/>
    <n v="17"/>
    <d v="2025-04-25T00:00:00"/>
    <s v="Fri"/>
    <x v="5"/>
  </r>
  <r>
    <s v="SU"/>
    <s v="Blackburn"/>
    <x v="68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SU"/>
    <s v="Blackburn"/>
    <x v="68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SU"/>
    <s v="Blackburn"/>
    <x v="68"/>
    <s v="GMS Adhoc"/>
    <n v="15"/>
    <m/>
    <d v="2025-04-15T00:00:00"/>
    <s v="Tue"/>
    <s v="N"/>
    <s v="N"/>
    <s v="N"/>
    <n v="0"/>
    <n v="11"/>
    <n v="10"/>
    <n v="11"/>
    <d v="2025-04-15T00:00:00"/>
    <s v="Tue"/>
    <x v="3"/>
  </r>
  <r>
    <s v="SU"/>
    <s v="Blackburn"/>
    <x v="68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U"/>
    <s v="Blackburn"/>
    <x v="68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U"/>
    <s v="Blackburn"/>
    <x v="68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U"/>
    <s v="Blackburn"/>
    <x v="68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U"/>
    <s v="Blackburn"/>
    <x v="68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U"/>
    <s v="Blackburn"/>
    <x v="68"/>
    <s v="PMS Adhoc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SUN"/>
    <s v="Blackburn"/>
    <x v="69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SUN"/>
    <s v="Blackburn"/>
    <x v="69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SUN"/>
    <s v="Blackburn"/>
    <x v="69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SUN"/>
    <s v="Blackburn"/>
    <x v="69"/>
    <s v="Dispensing GMS"/>
    <n v="24"/>
    <m/>
    <d v="2025-04-24T00:00:00"/>
    <s v="Thu"/>
    <s v="N"/>
    <s v="N"/>
    <s v="N"/>
    <n v="0"/>
    <n v="16"/>
    <n v="15"/>
    <n v="16"/>
    <d v="2025-04-24T00:00:00"/>
    <s v="Thu"/>
    <x v="11"/>
  </r>
  <r>
    <s v="SUN"/>
    <s v="Blackburn"/>
    <x v="69"/>
    <s v="Dispensing PMS"/>
    <n v="24"/>
    <m/>
    <d v="2025-04-24T00:00:00"/>
    <s v="Thu"/>
    <s v="N"/>
    <s v="N"/>
    <s v="N"/>
    <n v="0"/>
    <n v="16"/>
    <n v="15"/>
    <n v="16"/>
    <d v="2025-04-24T00:00:00"/>
    <s v="Thu"/>
    <x v="11"/>
  </r>
  <r>
    <s v="SUN"/>
    <s v="Blackburn"/>
    <x v="69"/>
    <s v="Prescribing GMS"/>
    <n v="24"/>
    <m/>
    <d v="2025-04-24T00:00:00"/>
    <s v="Thu"/>
    <s v="N"/>
    <s v="N"/>
    <s v="N"/>
    <n v="0"/>
    <n v="16"/>
    <n v="15"/>
    <n v="16"/>
    <d v="2025-04-24T00:00:00"/>
    <s v="Thu"/>
    <x v="11"/>
  </r>
  <r>
    <s v="SUN"/>
    <s v="Blackburn"/>
    <x v="69"/>
    <s v="Prescribing PMS"/>
    <n v="24"/>
    <m/>
    <d v="2025-04-24T00:00:00"/>
    <s v="Thu"/>
    <s v="N"/>
    <s v="N"/>
    <s v="N"/>
    <n v="0"/>
    <n v="16"/>
    <n v="15"/>
    <n v="16"/>
    <d v="2025-04-24T00:00:00"/>
    <s v="Thu"/>
    <x v="11"/>
  </r>
  <r>
    <s v="SUN"/>
    <s v="Blackburn"/>
    <x v="69"/>
    <s v="PMS Adhoc"/>
    <n v="24"/>
    <m/>
    <d v="2025-04-24T00:00:00"/>
    <s v="Thu"/>
    <s v="N"/>
    <s v="N"/>
    <s v="N"/>
    <n v="0"/>
    <n v="16"/>
    <n v="15"/>
    <n v="16"/>
    <d v="2025-04-24T00:00:00"/>
    <s v="Thu"/>
    <x v="11"/>
  </r>
  <r>
    <s v="SUN"/>
    <s v="Blackburn"/>
    <x v="69"/>
    <s v="GMS Adhoc"/>
    <n v="24"/>
    <m/>
    <d v="2025-04-24T00:00:00"/>
    <s v="Thu"/>
    <s v="N"/>
    <s v="N"/>
    <s v="N"/>
    <n v="0"/>
    <n v="16"/>
    <n v="15"/>
    <n v="16"/>
    <d v="2025-04-24T00:00:00"/>
    <s v="Thu"/>
    <x v="11"/>
  </r>
  <r>
    <s v="SY"/>
    <s v="Blackburn"/>
    <x v="70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SY"/>
    <s v="Blackburn"/>
    <x v="70"/>
    <s v="Dispensing GMS"/>
    <n v="19"/>
    <m/>
    <d v="2025-04-19T00:00:00"/>
    <s v="Sat"/>
    <s v="N"/>
    <s v="Y"/>
    <s v="Y"/>
    <n v="0"/>
    <n v="13"/>
    <n v="12"/>
    <n v="13"/>
    <d v="2025-04-17T00:00:00"/>
    <s v="Thu"/>
    <x v="6"/>
  </r>
  <r>
    <s v="SY"/>
    <s v="Blackburn"/>
    <x v="70"/>
    <s v="Dispensing PMS"/>
    <n v="19"/>
    <m/>
    <d v="2025-04-19T00:00:00"/>
    <s v="Sat"/>
    <s v="N"/>
    <s v="Y"/>
    <s v="Y"/>
    <n v="0"/>
    <n v="13"/>
    <n v="12"/>
    <n v="13"/>
    <d v="2025-04-17T00:00:00"/>
    <s v="Thu"/>
    <x v="6"/>
  </r>
  <r>
    <s v="SY"/>
    <s v="Blackburn"/>
    <x v="70"/>
    <s v="Prescribing GMS"/>
    <n v="19"/>
    <m/>
    <d v="2025-04-19T00:00:00"/>
    <s v="Sat"/>
    <s v="N"/>
    <s v="Y"/>
    <s v="Y"/>
    <n v="0"/>
    <n v="13"/>
    <n v="12"/>
    <n v="13"/>
    <d v="2025-04-17T00:00:00"/>
    <s v="Thu"/>
    <x v="6"/>
  </r>
  <r>
    <s v="SY"/>
    <s v="Blackburn"/>
    <x v="70"/>
    <s v="Prescribing PMS"/>
    <n v="19"/>
    <m/>
    <d v="2025-04-19T00:00:00"/>
    <s v="Sat"/>
    <s v="N"/>
    <s v="Y"/>
    <s v="Y"/>
    <n v="0"/>
    <n v="13"/>
    <n v="12"/>
    <n v="13"/>
    <d v="2025-04-17T00:00:00"/>
    <s v="Thu"/>
    <x v="6"/>
  </r>
  <r>
    <s v="SY"/>
    <s v="Blackburn"/>
    <x v="70"/>
    <s v="GMS"/>
    <n v="26"/>
    <m/>
    <d v="2025-04-26T00:00:00"/>
    <s v="Sat"/>
    <s v="N"/>
    <s v="Y"/>
    <s v="Y"/>
    <n v="0"/>
    <n v="17"/>
    <n v="16"/>
    <n v="17"/>
    <d v="2025-04-25T00:00:00"/>
    <s v="Fri"/>
    <x v="5"/>
  </r>
  <r>
    <s v="SY"/>
    <s v="Blackburn"/>
    <x v="70"/>
    <s v="A/PMS"/>
    <n v="26"/>
    <m/>
    <d v="2025-04-26T00:00:00"/>
    <s v="Sat"/>
    <s v="N"/>
    <s v="Y"/>
    <s v="Y"/>
    <n v="0"/>
    <n v="17"/>
    <n v="16"/>
    <n v="17"/>
    <d v="2025-04-25T00:00:00"/>
    <s v="Fri"/>
    <x v="5"/>
  </r>
  <r>
    <s v="TE"/>
    <s v="Blackburn"/>
    <x v="71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TE"/>
    <s v="Blackburn"/>
    <x v="71"/>
    <s v="Prescribing GMS"/>
    <n v="20"/>
    <m/>
    <d v="2025-04-20T00:00:00"/>
    <s v="Sun"/>
    <s v="N"/>
    <s v="Y"/>
    <s v="Y"/>
    <n v="0"/>
    <n v="13"/>
    <n v="12"/>
    <n v="13"/>
    <d v="2025-04-17T00:00:00"/>
    <s v="Thu"/>
    <x v="6"/>
  </r>
  <r>
    <s v="TE"/>
    <s v="Blackburn"/>
    <x v="71"/>
    <s v="Prescribing PMS"/>
    <n v="20"/>
    <m/>
    <d v="2025-04-20T00:00:00"/>
    <s v="Sun"/>
    <s v="N"/>
    <s v="Y"/>
    <s v="Y"/>
    <n v="0"/>
    <n v="13"/>
    <n v="12"/>
    <n v="13"/>
    <d v="2025-04-17T00:00:00"/>
    <s v="Thu"/>
    <x v="6"/>
  </r>
  <r>
    <s v="TE"/>
    <s v="Blackburn"/>
    <x v="71"/>
    <s v="GMS"/>
    <n v="24"/>
    <m/>
    <d v="2025-04-24T00:00:00"/>
    <s v="Thu"/>
    <s v="N"/>
    <s v="N"/>
    <s v="N"/>
    <n v="0"/>
    <n v="16"/>
    <n v="15"/>
    <n v="16"/>
    <d v="2025-04-24T00:00:00"/>
    <s v="Thu"/>
    <x v="11"/>
  </r>
  <r>
    <s v="TE"/>
    <s v="Blackburn"/>
    <x v="71"/>
    <s v="A/PMS"/>
    <n v="24"/>
    <m/>
    <d v="2025-04-24T00:00:00"/>
    <s v="Thu"/>
    <s v="N"/>
    <s v="N"/>
    <s v="N"/>
    <n v="0"/>
    <n v="16"/>
    <n v="15"/>
    <n v="16"/>
    <d v="2025-04-24T00:00:00"/>
    <s v="Thu"/>
    <x v="11"/>
  </r>
  <r>
    <s v="TE"/>
    <s v="Blackburn"/>
    <x v="71"/>
    <s v="Dispensing GMS"/>
    <s v="4th Thursday of the month"/>
    <m/>
    <d v="2025-04-24T00:00:00"/>
    <s v="Thu"/>
    <s v="N"/>
    <s v="N"/>
    <s v="N"/>
    <n v="0"/>
    <n v="16"/>
    <n v="15"/>
    <n v="16"/>
    <d v="2025-04-24T00:00:00"/>
    <s v="Thu"/>
    <x v="11"/>
  </r>
  <r>
    <s v="TE"/>
    <s v="Blackburn"/>
    <x v="71"/>
    <s v="Dispensing PMS"/>
    <s v="4th Thursday of the month"/>
    <m/>
    <d v="2025-04-24T00:00:00"/>
    <s v="Thu"/>
    <s v="N"/>
    <s v="N"/>
    <s v="N"/>
    <n v="0"/>
    <n v="16"/>
    <n v="15"/>
    <n v="16"/>
    <d v="2025-04-24T00:00:00"/>
    <s v="Thu"/>
    <x v="11"/>
  </r>
  <r>
    <s v="TE"/>
    <s v="Blackburn"/>
    <x v="71"/>
    <s v="PMS Adhoc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TE"/>
    <s v="Blackburn"/>
    <x v="71"/>
    <s v="GMS Adhoc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TW"/>
    <s v="Blackburn"/>
    <x v="72"/>
    <s v="PMS Adhoc"/>
    <n v="10"/>
    <m/>
    <d v="2025-04-10T00:00:00"/>
    <s v="Thu"/>
    <s v="N"/>
    <s v="N"/>
    <s v="N"/>
    <n v="0"/>
    <n v="8"/>
    <n v="7"/>
    <n v="8"/>
    <d v="2025-04-10T00:00:00"/>
    <s v="Thu"/>
    <x v="1"/>
  </r>
  <r>
    <s v="TW"/>
    <s v="Blackburn"/>
    <x v="72"/>
    <s v="GMS Adhoc"/>
    <n v="10"/>
    <m/>
    <d v="2025-04-10T00:00:00"/>
    <s v="Thu"/>
    <s v="N"/>
    <s v="N"/>
    <s v="N"/>
    <n v="0"/>
    <n v="8"/>
    <n v="7"/>
    <n v="8"/>
    <d v="2025-04-10T00:00:00"/>
    <s v="Thu"/>
    <x v="1"/>
  </r>
  <r>
    <s v="TW"/>
    <s v="Blackburn"/>
    <x v="72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TW"/>
    <s v="Blackburn"/>
    <x v="72"/>
    <s v="Prescribing PMS"/>
    <n v="20"/>
    <m/>
    <d v="2025-04-20T00:00:00"/>
    <s v="Sun"/>
    <s v="N"/>
    <s v="Y"/>
    <s v="Y"/>
    <n v="0"/>
    <n v="13"/>
    <n v="12"/>
    <n v="13"/>
    <d v="2025-04-17T00:00:00"/>
    <s v="Thu"/>
    <x v="6"/>
  </r>
  <r>
    <s v="TW"/>
    <s v="Blackburn"/>
    <x v="72"/>
    <s v="Prescribing GMS"/>
    <n v="20"/>
    <m/>
    <d v="2025-04-20T00:00:00"/>
    <s v="Sun"/>
    <s v="N"/>
    <s v="Y"/>
    <s v="Y"/>
    <n v="0"/>
    <n v="13"/>
    <n v="12"/>
    <n v="13"/>
    <d v="2025-04-17T00:00:00"/>
    <s v="Thu"/>
    <x v="6"/>
  </r>
  <r>
    <s v="TW"/>
    <s v="Blackburn"/>
    <x v="72"/>
    <s v="Prescribing PMS"/>
    <n v="20"/>
    <m/>
    <d v="2025-04-20T00:00:00"/>
    <s v="Sun"/>
    <s v="N"/>
    <s v="Y"/>
    <s v="Y"/>
    <n v="0"/>
    <n v="13"/>
    <n v="12"/>
    <n v="13"/>
    <d v="2025-04-17T00:00:00"/>
    <s v="Thu"/>
    <x v="6"/>
  </r>
  <r>
    <s v="TW"/>
    <s v="Blackburn"/>
    <x v="72"/>
    <s v="GMS"/>
    <n v="25"/>
    <m/>
    <d v="2025-04-25T00:00:00"/>
    <s v="Fri"/>
    <s v="N"/>
    <s v="N"/>
    <s v="N"/>
    <n v="0"/>
    <n v="17"/>
    <n v="16"/>
    <n v="17"/>
    <d v="2025-04-25T00:00:00"/>
    <s v="Fri"/>
    <x v="5"/>
  </r>
  <r>
    <s v="TW"/>
    <s v="Blackburn"/>
    <x v="72"/>
    <s v="A/PMS"/>
    <n v="25"/>
    <m/>
    <d v="2025-04-25T00:00:00"/>
    <s v="Fri"/>
    <s v="N"/>
    <s v="N"/>
    <s v="N"/>
    <n v="0"/>
    <n v="17"/>
    <n v="16"/>
    <n v="17"/>
    <d v="2025-04-25T00:00:00"/>
    <s v="Fri"/>
    <x v="5"/>
  </r>
  <r>
    <s v="TW"/>
    <s v="Blackburn"/>
    <x v="72"/>
    <s v="Dispensing GMS"/>
    <s v="4th Thursday of the month"/>
    <m/>
    <d v="2025-04-24T00:00:00"/>
    <s v="Thu"/>
    <s v="N"/>
    <s v="N"/>
    <s v="N"/>
    <n v="0"/>
    <n v="16"/>
    <n v="15"/>
    <n v="16"/>
    <d v="2025-04-24T00:00:00"/>
    <s v="Thu"/>
    <x v="11"/>
  </r>
  <r>
    <s v="TW"/>
    <s v="Blackburn"/>
    <x v="72"/>
    <s v="Dispensing PMS"/>
    <s v="4th Thursday of the month"/>
    <m/>
    <d v="2025-04-24T00:00:00"/>
    <s v="Thu"/>
    <s v="N"/>
    <s v="N"/>
    <s v="N"/>
    <n v="0"/>
    <n v="16"/>
    <n v="15"/>
    <n v="16"/>
    <d v="2025-04-24T00:00:00"/>
    <s v="Thu"/>
    <x v="11"/>
  </r>
  <r>
    <s v="WA"/>
    <s v="Blackburn"/>
    <x v="73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WA"/>
    <s v="Blackburn"/>
    <x v="73"/>
    <s v="GMS"/>
    <n v="20"/>
    <m/>
    <d v="2025-04-20T00:00:00"/>
    <s v="Sun"/>
    <s v="N"/>
    <s v="Y"/>
    <s v="Y"/>
    <n v="0"/>
    <n v="13"/>
    <n v="12"/>
    <n v="13"/>
    <d v="2025-04-17T00:00:00"/>
    <s v="Thu"/>
    <x v="6"/>
  </r>
  <r>
    <s v="WA"/>
    <s v="Blackburn"/>
    <x v="73"/>
    <s v="A/PMS"/>
    <n v="20"/>
    <m/>
    <d v="2025-04-20T00:00:00"/>
    <s v="Sun"/>
    <s v="N"/>
    <s v="Y"/>
    <s v="Y"/>
    <n v="0"/>
    <n v="13"/>
    <n v="12"/>
    <n v="13"/>
    <d v="2025-04-17T00:00:00"/>
    <s v="Thu"/>
    <x v="6"/>
  </r>
  <r>
    <s v="WA"/>
    <s v="Blackburn"/>
    <x v="73"/>
    <s v="Registrar GMS"/>
    <n v="20"/>
    <m/>
    <d v="2025-04-20T00:00:00"/>
    <s v="Sun"/>
    <s v="N"/>
    <s v="Y"/>
    <s v="Y"/>
    <n v="0"/>
    <n v="13"/>
    <n v="12"/>
    <n v="13"/>
    <d v="2025-04-17T00:00:00"/>
    <s v="Thu"/>
    <x v="6"/>
  </r>
  <r>
    <s v="WA"/>
    <s v="Blackburn"/>
    <x v="73"/>
    <s v="Registrar PMS"/>
    <n v="20"/>
    <m/>
    <d v="2025-04-20T00:00:00"/>
    <s v="Sun"/>
    <s v="N"/>
    <s v="Y"/>
    <s v="Y"/>
    <n v="0"/>
    <n v="13"/>
    <n v="12"/>
    <n v="13"/>
    <d v="2025-04-17T00:00:00"/>
    <s v="Thu"/>
    <x v="6"/>
  </r>
  <r>
    <s v="WA"/>
    <s v="Blackburn"/>
    <x v="73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WA"/>
    <s v="Blackburn"/>
    <x v="73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WA"/>
    <s v="Blackburn"/>
    <x v="73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WA"/>
    <s v="Blackburn"/>
    <x v="73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WAK"/>
    <s v="Blackburn"/>
    <x v="74"/>
    <s v="Dispens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WAK"/>
    <s v="Blackburn"/>
    <x v="74"/>
    <s v="Dispens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WAK"/>
    <s v="Blackburn"/>
    <x v="74"/>
    <s v="Prescrib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WAK"/>
    <s v="Blackburn"/>
    <x v="74"/>
    <s v="Prescrib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WAK"/>
    <s v="Blackburn"/>
    <x v="74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WAK"/>
    <s v="Blackburn"/>
    <x v="74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WAK"/>
    <s v="Blackburn"/>
    <x v="74"/>
    <s v="Registrar GMS"/>
    <n v="17"/>
    <m/>
    <d v="2025-04-17T00:00:00"/>
    <s v="Thu"/>
    <s v="N"/>
    <s v="N"/>
    <s v="N"/>
    <n v="0"/>
    <n v="13"/>
    <n v="12"/>
    <n v="13"/>
    <d v="2025-04-17T00:00:00"/>
    <s v="Thu"/>
    <x v="6"/>
  </r>
  <r>
    <s v="WAK"/>
    <s v="Blackburn"/>
    <x v="74"/>
    <s v="Registrar PMS"/>
    <n v="17"/>
    <m/>
    <d v="2025-04-17T00:00:00"/>
    <s v="Thu"/>
    <s v="N"/>
    <s v="N"/>
    <s v="N"/>
    <n v="0"/>
    <n v="13"/>
    <n v="12"/>
    <n v="13"/>
    <d v="2025-04-17T00:00:00"/>
    <s v="Thu"/>
    <x v="6"/>
  </r>
  <r>
    <s v="WAK"/>
    <s v="Blackburn"/>
    <x v="74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WAL"/>
    <s v="Blackburn"/>
    <x v="75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WAL"/>
    <s v="Blackburn"/>
    <x v="75"/>
    <s v="GMS"/>
    <n v="25"/>
    <m/>
    <d v="2025-04-25T00:00:00"/>
    <s v="Fri"/>
    <s v="N"/>
    <s v="N"/>
    <s v="N"/>
    <n v="0"/>
    <n v="17"/>
    <n v="16"/>
    <n v="17"/>
    <d v="2025-04-25T00:00:00"/>
    <s v="Fri"/>
    <x v="5"/>
  </r>
  <r>
    <s v="WAL"/>
    <s v="Blackburn"/>
    <x v="75"/>
    <s v="A/PMS"/>
    <n v="25"/>
    <m/>
    <d v="2025-04-25T00:00:00"/>
    <s v="Fri"/>
    <s v="N"/>
    <s v="N"/>
    <s v="N"/>
    <n v="0"/>
    <n v="17"/>
    <n v="16"/>
    <n v="17"/>
    <d v="2025-04-25T00:00:00"/>
    <s v="Fri"/>
    <x v="5"/>
  </r>
  <r>
    <s v="WAL"/>
    <s v="Blackburn"/>
    <x v="75"/>
    <s v="Dispensing GMS"/>
    <n v="25"/>
    <m/>
    <d v="2025-04-25T00:00:00"/>
    <s v="Fri"/>
    <s v="N"/>
    <s v="N"/>
    <s v="N"/>
    <n v="0"/>
    <n v="17"/>
    <n v="16"/>
    <n v="17"/>
    <d v="2025-04-25T00:00:00"/>
    <s v="Fri"/>
    <x v="5"/>
  </r>
  <r>
    <s v="WAL"/>
    <s v="Blackburn"/>
    <x v="75"/>
    <s v="Dispensing PMS"/>
    <n v="25"/>
    <m/>
    <d v="2025-04-25T00:00:00"/>
    <s v="Fri"/>
    <s v="N"/>
    <s v="N"/>
    <s v="N"/>
    <n v="0"/>
    <n v="17"/>
    <n v="16"/>
    <n v="17"/>
    <d v="2025-04-25T00:00:00"/>
    <s v="Fri"/>
    <x v="5"/>
  </r>
  <r>
    <s v="WAL"/>
    <s v="Blackburn"/>
    <x v="75"/>
    <s v="Prescribing GMS"/>
    <n v="25"/>
    <m/>
    <d v="2025-04-25T00:00:00"/>
    <s v="Fri"/>
    <s v="N"/>
    <s v="N"/>
    <s v="N"/>
    <n v="0"/>
    <n v="17"/>
    <n v="16"/>
    <n v="17"/>
    <d v="2025-04-25T00:00:00"/>
    <s v="Fri"/>
    <x v="5"/>
  </r>
  <r>
    <s v="WAL"/>
    <s v="Blackburn"/>
    <x v="75"/>
    <s v="Prescribing PMS"/>
    <n v="25"/>
    <s v=" "/>
    <d v="2025-04-25T00:00:00"/>
    <s v="Fri"/>
    <s v="N"/>
    <s v="N"/>
    <s v="N"/>
    <n v="0"/>
    <n v="17"/>
    <n v="16"/>
    <n v="17"/>
    <d v="2025-04-25T00:00:00"/>
    <s v="Fri"/>
    <x v="5"/>
  </r>
  <r>
    <s v="WBH"/>
    <s v="Blackburn"/>
    <x v="76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WBH"/>
    <s v="Blackburn"/>
    <x v="76"/>
    <s v="GMS"/>
    <n v="25"/>
    <m/>
    <d v="2025-04-25T00:00:00"/>
    <s v="Fri"/>
    <s v="N"/>
    <s v="N"/>
    <s v="N"/>
    <n v="0"/>
    <n v="17"/>
    <n v="16"/>
    <n v="17"/>
    <d v="2025-04-25T00:00:00"/>
    <s v="Fri"/>
    <x v="5"/>
  </r>
  <r>
    <s v="WBH"/>
    <s v="Blackburn"/>
    <x v="76"/>
    <s v="A/PMS"/>
    <n v="25"/>
    <m/>
    <d v="2025-04-25T00:00:00"/>
    <s v="Fri"/>
    <s v="N"/>
    <s v="N"/>
    <s v="N"/>
    <n v="0"/>
    <n v="17"/>
    <n v="16"/>
    <n v="17"/>
    <d v="2025-04-25T00:00:00"/>
    <s v="Fri"/>
    <x v="5"/>
  </r>
  <r>
    <s v="WBH"/>
    <s v="Blackburn"/>
    <x v="76"/>
    <s v="Prescribing GMS"/>
    <n v="25"/>
    <m/>
    <d v="2025-04-25T00:00:00"/>
    <s v="Fri"/>
    <s v="N"/>
    <s v="N"/>
    <s v="N"/>
    <n v="0"/>
    <n v="17"/>
    <n v="16"/>
    <n v="17"/>
    <d v="2025-04-25T00:00:00"/>
    <s v="Fri"/>
    <x v="5"/>
  </r>
  <r>
    <s v="WBH"/>
    <s v="Blackburn"/>
    <x v="76"/>
    <s v="Prescribing PMS"/>
    <n v="25"/>
    <m/>
    <d v="2025-04-25T00:00:00"/>
    <s v="Fri"/>
    <s v="N"/>
    <s v="N"/>
    <s v="N"/>
    <n v="0"/>
    <n v="17"/>
    <n v="16"/>
    <n v="17"/>
    <d v="2025-04-25T00:00:00"/>
    <s v="Fri"/>
    <x v="5"/>
  </r>
  <r>
    <s v="WIG"/>
    <s v="Blackburn"/>
    <x v="77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WIG"/>
    <s v="Blackburn"/>
    <x v="77"/>
    <s v="GMS"/>
    <n v="15"/>
    <m/>
    <d v="2025-04-15T00:00:00"/>
    <s v="Tue"/>
    <s v="N"/>
    <s v="N"/>
    <s v="N"/>
    <n v="0"/>
    <n v="11"/>
    <n v="10"/>
    <n v="11"/>
    <d v="2025-04-15T00:00:00"/>
    <s v="Tue"/>
    <x v="3"/>
  </r>
  <r>
    <s v="WIG"/>
    <s v="Blackburn"/>
    <x v="77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WIG"/>
    <s v="Blackburn"/>
    <x v="77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WIG"/>
    <s v="Blackburn"/>
    <x v="77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WL"/>
    <s v="Blackburn"/>
    <x v="78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WL"/>
    <s v="Blackburn"/>
    <x v="78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WL"/>
    <s v="Blackburn"/>
    <x v="78"/>
    <s v="GMS"/>
    <s v="Last Friday of the month"/>
    <m/>
    <d v="2025-04-25T00:00:00"/>
    <s v="Fri"/>
    <s v="N"/>
    <s v="N"/>
    <s v="N"/>
    <n v="0"/>
    <n v="17"/>
    <n v="16"/>
    <n v="17"/>
    <d v="2025-04-25T00:00:00"/>
    <s v="Fri"/>
    <x v="5"/>
  </r>
  <r>
    <s v="WL"/>
    <s v="Blackburn"/>
    <x v="78"/>
    <s v="PMS ad-hoc "/>
    <s v="Last Friday of the month"/>
    <m/>
    <d v="2025-04-25T00:00:00"/>
    <s v="Fri"/>
    <s v="N"/>
    <s v="N"/>
    <s v="N"/>
    <n v="0"/>
    <n v="17"/>
    <n v="16"/>
    <n v="17"/>
    <d v="2025-04-25T00:00:00"/>
    <s v="Fri"/>
    <x v="5"/>
  </r>
  <r>
    <s v="WL"/>
    <s v="Blackburn"/>
    <x v="78"/>
    <s v="Dispensing GMS"/>
    <s v="Last Friday of the month"/>
    <m/>
    <d v="2025-04-25T00:00:00"/>
    <s v="Fri"/>
    <s v="N"/>
    <s v="N"/>
    <s v="N"/>
    <n v="0"/>
    <n v="17"/>
    <n v="16"/>
    <n v="17"/>
    <d v="2025-04-25T00:00:00"/>
    <s v="Fri"/>
    <x v="5"/>
  </r>
  <r>
    <s v="WL"/>
    <s v="Blackburn"/>
    <x v="78"/>
    <s v="Dispensing PMS"/>
    <s v="Last Friday of the month"/>
    <m/>
    <d v="2025-04-25T00:00:00"/>
    <s v="Fri"/>
    <s v="N"/>
    <s v="N"/>
    <s v="N"/>
    <n v="0"/>
    <n v="17"/>
    <n v="16"/>
    <n v="17"/>
    <d v="2025-04-25T00:00:00"/>
    <s v="Fri"/>
    <x v="5"/>
  </r>
  <r>
    <s v="WL"/>
    <s v="Blackburn"/>
    <x v="78"/>
    <s v="Prescribing GMS"/>
    <s v="Last Friday of the month"/>
    <m/>
    <d v="2025-04-25T00:00:00"/>
    <s v="Fri"/>
    <s v="N"/>
    <s v="N"/>
    <s v="N"/>
    <n v="0"/>
    <n v="17"/>
    <n v="16"/>
    <n v="17"/>
    <d v="2025-04-25T00:00:00"/>
    <s v="Fri"/>
    <x v="5"/>
  </r>
  <r>
    <s v="WL"/>
    <s v="Blackburn"/>
    <x v="78"/>
    <s v="Prescribing PMS"/>
    <s v="Last Friday of the month"/>
    <m/>
    <d v="2025-04-25T00:00:00"/>
    <s v="Fri"/>
    <s v="N"/>
    <s v="N"/>
    <s v="N"/>
    <n v="0"/>
    <n v="17"/>
    <n v="16"/>
    <n v="17"/>
    <d v="2025-04-25T00:00:00"/>
    <s v="Fri"/>
    <x v="5"/>
  </r>
  <r>
    <s v="WMF"/>
    <s v="Blackburn"/>
    <x v="79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WMF"/>
    <s v="Blackburn"/>
    <x v="79"/>
    <s v="GMS"/>
    <n v="25"/>
    <m/>
    <d v="2025-04-25T00:00:00"/>
    <s v="Fri"/>
    <s v="N"/>
    <s v="N"/>
    <s v="N"/>
    <n v="0"/>
    <n v="17"/>
    <n v="16"/>
    <n v="17"/>
    <d v="2025-04-25T00:00:00"/>
    <s v="Fri"/>
    <x v="5"/>
  </r>
  <r>
    <s v="WMF"/>
    <s v="Blackburn"/>
    <x v="79"/>
    <s v="A/PMS"/>
    <n v="25"/>
    <m/>
    <d v="2025-04-25T00:00:00"/>
    <s v="Fri"/>
    <s v="N"/>
    <s v="N"/>
    <s v="N"/>
    <n v="0"/>
    <n v="17"/>
    <n v="16"/>
    <n v="17"/>
    <d v="2025-04-25T00:00:00"/>
    <s v="Fri"/>
    <x v="5"/>
  </r>
  <r>
    <s v="WMF"/>
    <s v="Blackburn"/>
    <x v="79"/>
    <s v="Prescribing GMS"/>
    <n v="25"/>
    <m/>
    <d v="2025-04-25T00:00:00"/>
    <s v="Fri"/>
    <s v="N"/>
    <s v="N"/>
    <s v="N"/>
    <n v="0"/>
    <n v="17"/>
    <n v="16"/>
    <n v="17"/>
    <d v="2025-04-25T00:00:00"/>
    <s v="Fri"/>
    <x v="5"/>
  </r>
  <r>
    <s v="WMF"/>
    <s v="Blackburn"/>
    <x v="79"/>
    <s v="Prescribing PMS"/>
    <n v="25"/>
    <m/>
    <d v="2025-04-25T00:00:00"/>
    <s v="Fri"/>
    <s v="N"/>
    <s v="N"/>
    <s v="N"/>
    <n v="0"/>
    <n v="17"/>
    <n v="16"/>
    <n v="17"/>
    <d v="2025-04-25T00:00:00"/>
    <s v="Fri"/>
    <x v="5"/>
  </r>
  <r>
    <s v="WOM"/>
    <s v="Blackburn"/>
    <x v="80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WOM"/>
    <s v="Blackburn"/>
    <x v="80"/>
    <s v="GMS"/>
    <n v="25"/>
    <m/>
    <d v="2025-04-25T00:00:00"/>
    <s v="Fri"/>
    <s v="N"/>
    <s v="N"/>
    <s v="N"/>
    <n v="0"/>
    <n v="17"/>
    <n v="16"/>
    <n v="17"/>
    <d v="2025-04-25T00:00:00"/>
    <s v="Fri"/>
    <x v="5"/>
  </r>
  <r>
    <s v="WOM"/>
    <s v="Blackburn"/>
    <x v="80"/>
    <s v="A/PMS"/>
    <n v="25"/>
    <m/>
    <d v="2025-04-25T00:00:00"/>
    <s v="Fri"/>
    <s v="N"/>
    <s v="N"/>
    <s v="N"/>
    <n v="0"/>
    <n v="17"/>
    <n v="16"/>
    <n v="17"/>
    <d v="2025-04-25T00:00:00"/>
    <s v="Fri"/>
    <x v="5"/>
  </r>
  <r>
    <s v="WOM"/>
    <s v="Blackburn"/>
    <x v="80"/>
    <s v="Prescribing GMS"/>
    <n v="25"/>
    <m/>
    <d v="2025-04-25T00:00:00"/>
    <s v="Fri"/>
    <s v="N"/>
    <s v="N"/>
    <s v="N"/>
    <n v="0"/>
    <n v="17"/>
    <n v="16"/>
    <n v="17"/>
    <d v="2025-04-25T00:00:00"/>
    <s v="Fri"/>
    <x v="5"/>
  </r>
  <r>
    <s v="WOM"/>
    <s v="Blackburn"/>
    <x v="80"/>
    <s v="Prescribing PMS"/>
    <n v="25"/>
    <m/>
    <d v="2025-04-25T00:00:00"/>
    <s v="Fri"/>
    <s v="N"/>
    <s v="N"/>
    <s v="N"/>
    <n v="0"/>
    <n v="17"/>
    <n v="16"/>
    <n v="17"/>
    <d v="2025-04-25T00:00:00"/>
    <s v="Fri"/>
    <x v="5"/>
  </r>
  <r>
    <s v="WR"/>
    <s v="Blackburn"/>
    <x v="81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WR"/>
    <s v="Blackburn"/>
    <x v="81"/>
    <s v="GMS"/>
    <n v="20"/>
    <m/>
    <d v="2025-04-20T00:00:00"/>
    <s v="Sun"/>
    <s v="N"/>
    <s v="Y"/>
    <s v="Y"/>
    <n v="0"/>
    <n v="13"/>
    <n v="12"/>
    <n v="13"/>
    <d v="2025-04-17T00:00:00"/>
    <s v="Thu"/>
    <x v="6"/>
  </r>
  <r>
    <s v="WR"/>
    <s v="Blackburn"/>
    <x v="81"/>
    <s v="A/PMS"/>
    <n v="20"/>
    <m/>
    <d v="2025-04-20T00:00:00"/>
    <s v="Sun"/>
    <s v="N"/>
    <s v="Y"/>
    <s v="Y"/>
    <n v="0"/>
    <n v="13"/>
    <n v="12"/>
    <n v="13"/>
    <d v="2025-04-17T00:00:00"/>
    <s v="Thu"/>
    <x v="6"/>
  </r>
  <r>
    <s v="WR"/>
    <s v="Blackburn"/>
    <x v="81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WR"/>
    <s v="Blackburn"/>
    <x v="81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WR"/>
    <s v="Blackburn"/>
    <x v="81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WR"/>
    <s v="Blackburn"/>
    <x v="81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YN"/>
    <s v="Blackburn"/>
    <x v="82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YN"/>
    <s v="Blackburn"/>
    <x v="82"/>
    <s v="A/PMS"/>
    <n v="15"/>
    <m/>
    <d v="2025-04-15T00:00:00"/>
    <s v="Tue"/>
    <s v="N"/>
    <s v="N"/>
    <s v="N"/>
    <n v="0"/>
    <n v="11"/>
    <n v="10"/>
    <n v="11"/>
    <d v="2025-04-15T00:00:00"/>
    <s v="Tue"/>
    <x v="3"/>
  </r>
  <r>
    <s v="YN"/>
    <s v="Blackburn"/>
    <x v="82"/>
    <s v="Registrar PMS"/>
    <n v="15"/>
    <m/>
    <d v="2025-04-15T00:00:00"/>
    <s v="Tue"/>
    <s v="N"/>
    <s v="N"/>
    <s v="N"/>
    <n v="0"/>
    <n v="11"/>
    <n v="10"/>
    <n v="11"/>
    <d v="2025-04-15T00:00:00"/>
    <s v="Tue"/>
    <x v="3"/>
  </r>
  <r>
    <s v="YN"/>
    <s v="Blackburn"/>
    <x v="82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YN"/>
    <s v="Blackburn"/>
    <x v="82"/>
    <s v="Registrar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YN"/>
    <s v="Blackburn"/>
    <x v="82"/>
    <s v="Dispens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YN"/>
    <s v="Blackburn"/>
    <x v="82"/>
    <s v="Dispens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YN"/>
    <s v="Blackburn"/>
    <x v="82"/>
    <s v="Prescribing 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YN"/>
    <s v="Blackburn"/>
    <x v="82"/>
    <s v="Prescribing P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s v="YW"/>
    <s v="Blackburn"/>
    <x v="83"/>
    <s v="Dispens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YW"/>
    <s v="Blackburn"/>
    <x v="83"/>
    <s v="Dispens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YW"/>
    <s v="Blackburn"/>
    <x v="83"/>
    <s v="Prescribing G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YW"/>
    <s v="Blackburn"/>
    <x v="83"/>
    <s v="Prescribing PMS"/>
    <s v="first working day"/>
    <m/>
    <d v="2025-04-01T00:00:00"/>
    <s v="Tue"/>
    <s v="N"/>
    <s v="N"/>
    <s v="N"/>
    <n v="0"/>
    <n v="1"/>
    <n v="0"/>
    <n v="1"/>
    <d v="2025-04-01T00:00:00"/>
    <s v="Tue"/>
    <x v="0"/>
  </r>
  <r>
    <s v="YW"/>
    <s v="Blackburn"/>
    <x v="83"/>
    <s v="Pharmacy"/>
    <n v="14"/>
    <m/>
    <d v="2025-04-14T00:00:00"/>
    <s v="Mon"/>
    <s v="N"/>
    <s v="N"/>
    <s v="N"/>
    <n v="0"/>
    <n v="10"/>
    <n v="9"/>
    <n v="10"/>
    <d v="2025-04-14T00:00:00"/>
    <s v="Mon"/>
    <x v="2"/>
  </r>
  <r>
    <s v="YW"/>
    <s v="Blackburn"/>
    <x v="83"/>
    <s v="Registrar GMS"/>
    <n v="17"/>
    <m/>
    <d v="2025-04-17T00:00:00"/>
    <s v="Thu"/>
    <s v="N"/>
    <s v="N"/>
    <s v="N"/>
    <n v="0"/>
    <n v="13"/>
    <n v="12"/>
    <n v="13"/>
    <d v="2025-04-17T00:00:00"/>
    <s v="Thu"/>
    <x v="6"/>
  </r>
  <r>
    <s v="YW"/>
    <s v="Blackburn"/>
    <x v="83"/>
    <s v="Registrar PMS"/>
    <n v="17"/>
    <m/>
    <d v="2025-04-17T00:00:00"/>
    <s v="Thu"/>
    <s v="N"/>
    <s v="N"/>
    <s v="N"/>
    <n v="0"/>
    <n v="13"/>
    <n v="12"/>
    <n v="13"/>
    <d v="2025-04-17T00:00:00"/>
    <s v="Thu"/>
    <x v="6"/>
  </r>
  <r>
    <s v="YW"/>
    <s v="Blackburn"/>
    <x v="83"/>
    <s v="A/PMS"/>
    <n v="19"/>
    <m/>
    <d v="2025-04-19T00:00:00"/>
    <s v="Sat"/>
    <s v="N"/>
    <s v="Y"/>
    <s v="Y"/>
    <n v="0"/>
    <n v="13"/>
    <n v="12"/>
    <n v="13"/>
    <d v="2025-04-17T00:00:00"/>
    <s v="Thu"/>
    <x v="6"/>
  </r>
  <r>
    <s v="YW"/>
    <s v="Blackburn"/>
    <x v="83"/>
    <s v="GMS"/>
    <s v="last working day"/>
    <m/>
    <d v="2025-04-30T00:00:00"/>
    <s v="Wed"/>
    <s v="N"/>
    <s v="N"/>
    <s v="N"/>
    <n v="0"/>
    <n v="20"/>
    <n v="19"/>
    <n v="20"/>
    <d v="2025-04-30T00:00:00"/>
    <s v="Wed"/>
    <x v="4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s v=";"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Upload Date by NHAIS" cacheId="4" applyNumberFormats="0" applyBorderFormats="0" applyFontFormats="0" applyPatternFormats="0" applyAlignmentFormats="0" applyWidthHeightFormats="1" dataCaption="Values" updatedVersion="7" minRefreshableVersion="3" useAutoFormatting="1" itemPrintTitles="1" mergeItem="1" createdVersion="4" indent="0" outline="1" outlineData="1" multipleFieldFilters="0">
  <location ref="A3:S90" firstHeaderRow="1" firstDataRow="2" firstDataCol="1"/>
  <pivotFields count="18">
    <pivotField dataField="1" showAll="0"/>
    <pivotField showAll="0"/>
    <pivotField axis="axisRow" showAll="0">
      <items count="93">
        <item m="1" x="87"/>
        <item x="33"/>
        <item x="36"/>
        <item x="0"/>
        <item x="1"/>
        <item x="2"/>
        <item m="1" x="86"/>
        <item x="4"/>
        <item x="5"/>
        <item x="39"/>
        <item x="45"/>
        <item x="7"/>
        <item x="56"/>
        <item x="8"/>
        <item x="34"/>
        <item x="9"/>
        <item x="11"/>
        <item x="17"/>
        <item x="10"/>
        <item x="43"/>
        <item x="12"/>
        <item x="14"/>
        <item x="15"/>
        <item x="13"/>
        <item x="16"/>
        <item x="18"/>
        <item x="40"/>
        <item x="31"/>
        <item x="25"/>
        <item x="71"/>
        <item x="35"/>
        <item x="19"/>
        <item x="20"/>
        <item x="21"/>
        <item x="62"/>
        <item x="81"/>
        <item x="23"/>
        <item x="38"/>
        <item x="37"/>
        <item x="24"/>
        <item x="41"/>
        <item x="44"/>
        <item x="26"/>
        <item x="28"/>
        <item x="27"/>
        <item x="30"/>
        <item x="29"/>
        <item x="47"/>
        <item x="42"/>
        <item x="49"/>
        <item x="50"/>
        <item x="66"/>
        <item x="82"/>
        <item x="53"/>
        <item x="54"/>
        <item x="51"/>
        <item x="22"/>
        <item x="55"/>
        <item x="32"/>
        <item x="57"/>
        <item m="1" x="88"/>
        <item x="76"/>
        <item x="63"/>
        <item x="59"/>
        <item x="58"/>
        <item x="79"/>
        <item x="61"/>
        <item x="67"/>
        <item x="64"/>
        <item x="68"/>
        <item x="69"/>
        <item x="70"/>
        <item x="48"/>
        <item x="74"/>
        <item x="75"/>
        <item x="73"/>
        <item x="72"/>
        <item x="83"/>
        <item x="77"/>
        <item x="78"/>
        <item x="3"/>
        <item x="80"/>
        <item x="52"/>
        <item x="65"/>
        <item x="6"/>
        <item x="46"/>
        <item x="60"/>
        <item m="1" x="90"/>
        <item m="1" x="91"/>
        <item m="1" x="89"/>
        <item m="1" x="85"/>
        <item x="84"/>
        <item t="default"/>
      </items>
    </pivotField>
    <pivotField showAll="0"/>
    <pivotField showAll="0"/>
    <pivotField showAll="0" defaultSubtotal="0"/>
    <pivotField numFmtId="14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14" showAll="0" defaultSubtotal="0"/>
    <pivotField showAll="0" defaultSubtotal="0"/>
    <pivotField axis="axisCol" numFmtId="164" showAll="0" defaultSubtotal="0">
      <items count="704">
        <item m="1" x="603"/>
        <item m="1" x="282"/>
        <item m="1" x="129"/>
        <item m="1" x="143"/>
        <item m="1" x="174"/>
        <item m="1" x="528"/>
        <item m="1" x="190"/>
        <item m="1" x="542"/>
        <item m="1" x="206"/>
        <item m="1" x="571"/>
        <item m="1" x="236"/>
        <item m="1" x="580"/>
        <item m="1" x="247"/>
        <item m="1" x="593"/>
        <item m="1" x="273"/>
        <item m="1" x="611"/>
        <item m="1" x="283"/>
        <item m="1" x="33"/>
        <item m="1" x="26"/>
        <item m="1" x="386"/>
        <item m="1" x="372"/>
        <item m="1" x="692"/>
        <item m="1" x="686"/>
        <item m="1" x="394"/>
        <item m="1" x="642"/>
        <item m="1" x="330"/>
        <item m="1" x="346"/>
        <item m="1" x="338"/>
        <item m="1" x="39"/>
        <item m="1" x="408"/>
        <item m="1" x="50"/>
        <item m="1" x="664"/>
        <item m="1" x="366"/>
        <item m="1" x="231"/>
        <item m="1" x="202"/>
        <item m="1" x="168"/>
        <item m="1" x="153"/>
        <item m="1" x="495"/>
        <item m="1" x="470"/>
        <item m="1" x="520"/>
        <item m="1" x="430"/>
        <item m="1" x="98"/>
        <item m="1" x="109"/>
        <item m="1" x="536"/>
        <item m="1" x="564"/>
        <item m="1" x="200"/>
        <item m="1" x="552"/>
        <item m="1" x="121"/>
        <item m="1" x="76"/>
        <item m="1" x="563"/>
        <item m="1" x="458"/>
        <item m="1" x="588"/>
        <item m="1" x="230"/>
        <item m="1" x="259"/>
        <item m="1" x="568"/>
        <item m="1" x="233"/>
        <item m="1" x="523"/>
        <item m="1" x="170"/>
        <item m="1" x="507"/>
        <item m="1" x="156"/>
        <item m="1" x="577"/>
        <item m="1" x="219"/>
        <item m="1" x="461"/>
        <item m="1" x="111"/>
        <item m="1" x="124"/>
        <item m="1" x="257"/>
        <item m="1" x="271"/>
        <item m="1" x="483"/>
        <item m="1" x="182"/>
        <item m="1" x="165"/>
        <item m="1" x="136"/>
        <item m="1" x="119"/>
        <item m="1" x="467"/>
        <item m="1" x="444"/>
        <item m="1" x="493"/>
        <item m="1" x="414"/>
        <item m="1" x="73"/>
        <item m="1" x="86"/>
        <item m="1" x="181"/>
        <item m="1" x="518"/>
        <item m="1" x="535"/>
        <item m="1" x="95"/>
        <item m="1" x="53"/>
        <item m="1" x="562"/>
        <item m="1" x="436"/>
        <item m="1" x="215"/>
        <item m="1" x="700"/>
        <item m="1" x="310"/>
        <item m="1" x="285"/>
        <item m="1" x="559"/>
        <item m="1" x="614"/>
        <item m="1" x="249"/>
        <item m="1" x="581"/>
        <item m="1" x="264"/>
        <item m="1" x="530"/>
        <item m="1" x="621"/>
        <item m="1" x="209"/>
        <item m="1" x="503"/>
        <item m="1" x="632"/>
        <item m="1" x="238"/>
        <item m="1" x="546"/>
        <item m="1" x="293"/>
        <item m="1" x="161"/>
        <item m="1" x="596"/>
        <item m="1" x="309"/>
        <item m="1" x="194"/>
        <item m="1" x="653"/>
        <item m="1" x="323"/>
        <item m="1" x="305"/>
        <item m="1" x="252"/>
        <item m="1" x="633"/>
        <item m="1" x="278"/>
        <item m="1" x="295"/>
        <item m="1" x="608"/>
        <item m="1" x="623"/>
        <item m="1" x="599"/>
        <item m="1" x="212"/>
        <item m="1" x="644"/>
        <item m="1" x="549"/>
        <item m="1" x="575"/>
        <item m="1" x="637"/>
        <item m="1" x="652"/>
        <item m="1" x="227"/>
        <item m="1" x="265"/>
        <item m="1" x="17"/>
        <item m="1" x="698"/>
        <item m="1" x="313"/>
        <item m="1" x="361"/>
        <item m="1" x="343"/>
        <item m="1" x="679"/>
        <item m="1" x="669"/>
        <item m="1" x="626"/>
        <item m="1" x="371"/>
        <item m="1" x="280"/>
        <item m="1" x="351"/>
        <item m="1" x="376"/>
        <item m="1" x="325"/>
        <item m="1" x="639"/>
        <item m="1" x="697"/>
        <item m="1" x="617"/>
        <item m="1" x="645"/>
        <item m="1" x="655"/>
        <item m="1" x="392"/>
        <item m="1" x="377"/>
        <item m="1" x="23"/>
        <item m="1" x="419"/>
        <item m="1" x="657"/>
        <item m="1" x="682"/>
        <item m="1" x="18"/>
        <item m="1" x="691"/>
        <item m="1" x="337"/>
        <item m="1" x="660"/>
        <item m="1" x="363"/>
        <item m="1" x="353"/>
        <item m="1" x="385"/>
        <item m="1" x="672"/>
        <item m="1" x="315"/>
        <item m="1" x="383"/>
        <item m="1" x="628"/>
        <item m="1" x="647"/>
        <item m="1" x="22"/>
        <item m="1" x="299"/>
        <item m="1" x="38"/>
        <item m="1" x="327"/>
        <item m="1" x="399"/>
        <item m="1" x="403"/>
        <item m="1" x="69"/>
        <item m="1" x="35"/>
        <item m="1" x="46"/>
        <item m="1" x="63"/>
        <item m="1" x="427"/>
        <item m="1" x="435"/>
        <item m="1" x="72"/>
        <item m="1" x="85"/>
        <item m="1" x="455"/>
        <item m="1" x="480"/>
        <item m="1" x="466"/>
        <item m="1" x="118"/>
        <item m="1" x="106"/>
        <item m="1" x="151"/>
        <item m="1" x="164"/>
        <item m="1" x="517"/>
        <item m="1" x="258"/>
        <item m="1" x="126"/>
        <item m="1" x="234"/>
        <item m="1" x="589"/>
        <item m="1" x="222"/>
        <item m="1" x="569"/>
        <item m="1" x="204"/>
        <item m="1" x="591"/>
        <item m="1" x="244"/>
        <item m="1" x="463"/>
        <item m="1" x="497"/>
        <item m="1" x="172"/>
        <item m="1" x="510"/>
        <item m="1" x="555"/>
        <item m="1" x="158"/>
        <item m="1" x="525"/>
        <item m="1" x="473"/>
        <item m="1" x="602"/>
        <item m="1" x="260"/>
        <item m="1" x="114"/>
        <item m="1" x="566"/>
        <item m="1" x="301"/>
        <item m="1" x="329"/>
        <item m="1" x="659"/>
        <item m="1" x="401"/>
        <item m="1" x="400"/>
        <item m="1" x="685"/>
        <item m="1" x="378"/>
        <item m="1" x="699"/>
        <item m="1" x="384"/>
        <item m="1" x="641"/>
        <item m="1" x="674"/>
        <item m="1" x="345"/>
        <item m="1" x="649"/>
        <item m="1" x="355"/>
        <item m="1" x="365"/>
        <item m="1" x="317"/>
        <item m="1" x="630"/>
        <item m="1" x="24"/>
        <item m="1" x="32"/>
        <item m="1" x="36"/>
        <item m="1" x="64"/>
        <item m="1" x="428"/>
        <item m="1" x="494"/>
        <item m="1" x="424"/>
        <item m="1" x="456"/>
        <item m="1" x="152"/>
        <item m="1" x="468"/>
        <item m="1" x="519"/>
        <item m="1" x="409"/>
        <item m="1" x="47"/>
        <item m="1" x="96"/>
        <item m="1" x="120"/>
        <item m="1" x="421"/>
        <item m="1" x="437"/>
        <item m="1" x="107"/>
        <item m="1" x="82"/>
        <item m="1" x="166"/>
        <item m="1" x="74"/>
        <item m="1" x="60"/>
        <item m="1" x="66"/>
        <item m="1" x="87"/>
        <item m="1" x="459"/>
        <item m="1" x="154"/>
        <item m="1" x="216"/>
        <item m="1" x="506"/>
        <item m="1" x="481"/>
        <item m="1" x="183"/>
        <item m="1" x="201"/>
        <item m="1" x="471"/>
        <item m="1" x="110"/>
        <item m="1" x="438"/>
        <item m="1" x="122"/>
        <item m="1" x="77"/>
        <item m="1" x="169"/>
        <item m="1" x="415"/>
        <item m="1" x="521"/>
        <item m="1" x="551"/>
        <item m="1" x="89"/>
        <item m="1" x="112"/>
        <item m="1" x="484"/>
        <item m="1" x="578"/>
        <item m="1" x="565"/>
        <item m="1" x="539"/>
        <item m="1" x="508"/>
        <item m="1" x="220"/>
        <item m="1" x="185"/>
        <item m="1" x="553"/>
        <item m="1" x="496"/>
        <item m="1" x="139"/>
        <item m="1" x="462"/>
        <item m="1" x="157"/>
        <item m="1" x="100"/>
        <item m="1" x="203"/>
        <item m="1" x="431"/>
        <item m="1" x="217"/>
        <item m="1" x="103"/>
        <item m="1" x="144"/>
        <item m="1" x="500"/>
        <item m="1" x="224"/>
        <item m="1" x="449"/>
        <item m="1" x="557"/>
        <item m="1" x="543"/>
        <item m="1" x="261"/>
        <item m="1" x="245"/>
        <item m="1" x="115"/>
        <item m="1" x="175"/>
        <item m="1" x="207"/>
        <item m="1" x="511"/>
        <item m="1" x="594"/>
        <item m="1" x="160"/>
        <item m="1" x="590"/>
        <item m="1" x="37"/>
        <item m="1" x="65"/>
        <item m="1" x="429"/>
        <item m="1" x="537"/>
        <item m="1" x="61"/>
        <item m="1" x="137"/>
        <item m="1" x="469"/>
        <item m="1" x="410"/>
        <item m="1" x="54"/>
        <item m="1" x="445"/>
        <item m="1" x="422"/>
        <item m="1" x="97"/>
        <item m="1" x="108"/>
        <item m="1" x="83"/>
        <item m="1" x="167"/>
        <item m="1" x="75"/>
        <item m="1" x="457"/>
        <item m="1" x="198"/>
        <item m="1" x="241"/>
        <item m="1" x="583"/>
        <item m="1" x="312"/>
        <item m="1" x="533"/>
        <item m="1" x="634"/>
        <item m="1" x="625"/>
        <item m="1" x="654"/>
        <item m="1" x="638"/>
        <item m="1" x="214"/>
        <item m="1" x="616"/>
        <item m="1" x="267"/>
        <item m="1" x="297"/>
        <item m="1" x="601"/>
        <item m="1" x="288"/>
        <item m="1" x="324"/>
        <item m="1" x="254"/>
        <item m="1" x="311"/>
        <item m="1" x="320"/>
        <item m="1" x="676"/>
        <item m="1" x="29"/>
        <item m="1" x="51"/>
        <item m="1" x="388"/>
        <item m="1" x="19"/>
        <item m="1" x="41"/>
        <item m="1" x="404"/>
        <item m="1" x="332"/>
        <item m="1" x="694"/>
        <item m="1" x="368"/>
        <item m="1" x="687"/>
        <item m="1" x="380"/>
        <item m="1" x="341"/>
        <item m="1" x="396"/>
        <item m="1" x="357"/>
        <item m="1" x="40"/>
        <item m="1" x="79"/>
        <item m="1" x="474"/>
        <item m="1" x="570"/>
        <item m="1" x="232"/>
        <item m="1" x="541"/>
        <item m="1" x="205"/>
        <item m="1" x="526"/>
        <item m="1" x="579"/>
        <item m="1" x="554"/>
        <item m="1" x="91"/>
        <item m="1" x="498"/>
        <item m="1" x="141"/>
        <item m="1" x="187"/>
        <item m="1" x="486"/>
        <item m="1" x="173"/>
        <item m="1" x="101"/>
        <item m="1" x="235"/>
        <item m="1" x="127"/>
        <item m="1" x="218"/>
        <item m="1" x="105"/>
        <item m="1" x="131"/>
        <item m="1" x="489"/>
        <item m="1" x="237"/>
        <item m="1" x="272"/>
        <item m="1" x="558"/>
        <item m="1" x="262"/>
        <item m="1" x="246"/>
        <item m="1" x="465"/>
        <item m="1" x="502"/>
        <item m="1" x="192"/>
        <item m="1" x="208"/>
        <item m="1" x="451"/>
        <item m="1" x="595"/>
        <item m="1" x="146"/>
        <item m="1" x="592"/>
        <item m="1" x="544"/>
        <item m="1" x="477"/>
        <item m="1" x="513"/>
        <item m="1" x="548"/>
        <item m="1" x="277"/>
        <item m="1" x="622"/>
        <item m="1" x="250"/>
        <item m="1" x="598"/>
        <item m="1" x="613"/>
        <item m="1" x="560"/>
        <item m="1" x="211"/>
        <item m="1" x="162"/>
        <item m="1" x="225"/>
        <item m="1" x="505"/>
        <item m="1" x="606"/>
        <item m="1" x="284"/>
        <item m="1" x="573"/>
        <item m="1" x="255"/>
        <item m="1" x="290"/>
        <item m="1" x="627"/>
        <item m="1" x="671"/>
        <item m="1" x="360"/>
        <item m="1" x="656"/>
        <item m="1" x="362"/>
        <item m="1" x="668"/>
        <item m="1" x="269"/>
        <item m="1" x="314"/>
        <item m="1" x="336"/>
        <item m="1" x="618"/>
        <item m="1" x="635"/>
        <item m="1" x="326"/>
        <item m="1" x="585"/>
        <item m="1" x="681"/>
        <item m="1" x="298"/>
        <item m="1" x="350"/>
        <item m="1" x="646"/>
        <item m="1" x="303"/>
        <item m="1" x="661"/>
        <item m="1" x="28"/>
        <item m="1" x="402"/>
        <item m="1" x="701"/>
        <item m="1" x="379"/>
        <item m="1" x="693"/>
        <item m="1" x="395"/>
        <item m="1" x="25"/>
        <item m="1" x="307"/>
        <item m="1" x="675"/>
        <item m="1" x="347"/>
        <item m="1" x="373"/>
        <item m="1" x="665"/>
        <item m="1" x="367"/>
        <item m="1" x="319"/>
        <item m="1" x="340"/>
        <item m="1" x="393"/>
        <item m="1" x="321"/>
        <item m="1" x="349"/>
        <item m="1" x="677"/>
        <item m="1" x="390"/>
        <item m="1" x="420"/>
        <item m="1" x="20"/>
        <item m="1" x="42"/>
        <item m="1" x="34"/>
        <item m="1" x="334"/>
        <item m="1" x="375"/>
        <item m="1" x="667"/>
        <item m="1" x="689"/>
        <item m="1" x="381"/>
        <item m="1" x="643"/>
        <item m="1" x="406"/>
        <item m="1" x="358"/>
        <item m="1" x="405"/>
        <item m="1" x="703"/>
        <item m="1" x="48"/>
        <item m="1" x="67"/>
        <item m="1" x="439"/>
        <item m="1" x="522"/>
        <item m="1" x="70"/>
        <item m="1" x="482"/>
        <item m="1" x="138"/>
        <item m="1" x="123"/>
        <item m="1" x="411"/>
        <item m="1" x="446"/>
        <item m="1" x="88"/>
        <item m="1" x="423"/>
        <item m="1" x="99"/>
        <item m="1" x="55"/>
        <item m="1" x="84"/>
        <item m="1" x="155"/>
        <item m="1" x="460"/>
        <item m="1" x="425"/>
        <item m="1" x="612"/>
        <item m="1" x="148"/>
        <item m="1" x="504"/>
        <item m="1" x="276"/>
        <item m="1" x="248"/>
        <item m="1" x="572"/>
        <item m="1" x="239"/>
        <item m="1" x="453"/>
        <item m="1" x="531"/>
        <item m="1" x="178"/>
        <item m="1" x="491"/>
        <item m="1" x="195"/>
        <item m="1" x="210"/>
        <item m="1" x="133"/>
        <item m="1" x="274"/>
        <item m="1" x="597"/>
        <item m="1" x="604"/>
        <item m="1" x="547"/>
        <item m="1" x="294"/>
        <item m="1" x="197"/>
        <item m="1" x="287"/>
        <item m="1" x="286"/>
        <item m="1" x="600"/>
        <item m="1" x="266"/>
        <item m="1" x="582"/>
        <item m="1" x="615"/>
        <item m="1" x="150"/>
        <item m="1" x="561"/>
        <item m="1" x="213"/>
        <item m="1" x="253"/>
        <item m="1" x="515"/>
        <item m="1" x="550"/>
        <item m="1" x="228"/>
        <item m="1" x="163"/>
        <item m="1" x="609"/>
        <item m="1" x="256"/>
        <item m="1" x="291"/>
        <item m="1" x="629"/>
        <item m="1" x="344"/>
        <item m="1" x="680"/>
        <item m="1" x="658"/>
        <item m="1" x="364"/>
        <item m="1" x="670"/>
        <item m="1" x="281"/>
        <item m="1" x="640"/>
        <item m="1" x="619"/>
        <item m="1" x="316"/>
        <item m="1" x="328"/>
        <item m="1" x="586"/>
        <item m="1" x="683"/>
        <item m="1" x="300"/>
        <item m="1" x="352"/>
        <item m="1" x="648"/>
        <item m="1" x="304"/>
        <item m="1" x="333"/>
        <item m="1" x="662"/>
        <item m="1" x="389"/>
        <item m="1" x="631"/>
        <item m="1" x="702"/>
        <item m="1" x="695"/>
        <item m="1" x="397"/>
        <item m="1" x="387"/>
        <item m="1" x="308"/>
        <item m="1" x="688"/>
        <item m="1" x="348"/>
        <item m="1" x="374"/>
        <item m="1" x="666"/>
        <item m="1" x="369"/>
        <item m="1" x="30"/>
        <item m="1" x="342"/>
        <item m="1" x="27"/>
        <item m="1" x="57"/>
        <item m="1" x="92"/>
        <item m="1" x="448"/>
        <item m="1" x="527"/>
        <item m="1" x="567"/>
        <item m="1" x="499"/>
        <item m="1" x="188"/>
        <item m="1" x="184"/>
        <item m="1" x="68"/>
        <item m="1" x="128"/>
        <item m="1" x="159"/>
        <item m="1" x="441"/>
        <item m="1" x="464"/>
        <item m="1" x="142"/>
        <item m="1" x="416"/>
        <item m="1" x="102"/>
        <item m="1" x="538"/>
        <item m="1" x="487"/>
        <item m="1" x="454"/>
        <item m="1" x="492"/>
        <item m="1" x="607"/>
        <item m="1" x="275"/>
        <item m="1" x="574"/>
        <item m="1" x="240"/>
        <item m="1" x="226"/>
        <item m="1" x="263"/>
        <item m="1" x="179"/>
        <item m="1" x="514"/>
        <item m="1" x="134"/>
        <item m="1" x="532"/>
        <item m="1" x="478"/>
        <item m="1" x="251"/>
        <item m="1" x="605"/>
        <item m="1" x="196"/>
        <item m="1" x="117"/>
        <item m="1" x="149"/>
        <item m="1" x="434"/>
        <item m="1" x="432"/>
        <item m="1" x="509"/>
        <item m="1" x="71"/>
        <item m="1" x="485"/>
        <item m="1" x="140"/>
        <item m="1" x="472"/>
        <item m="1" x="524"/>
        <item m="1" x="62"/>
        <item m="1" x="49"/>
        <item m="1" x="447"/>
        <item m="1" x="90"/>
        <item m="1" x="125"/>
        <item m="1" x="440"/>
        <item m="1" x="113"/>
        <item m="1" x="56"/>
        <item m="1" x="171"/>
        <item m="1" x="78"/>
        <item m="1" x="426"/>
        <item m="1" x="43"/>
        <item m="1" x="130"/>
        <item m="1" x="186"/>
        <item m="1" x="80"/>
        <item m="1" x="93"/>
        <item m="1" x="450"/>
        <item m="1" x="176"/>
        <item m="1" x="191"/>
        <item m="1" x="501"/>
        <item m="1" x="475"/>
        <item m="1" x="442"/>
        <item m="1" x="58"/>
        <item m="1" x="145"/>
        <item m="1" x="417"/>
        <item m="1" x="529"/>
        <item m="1" x="540"/>
        <item m="1" x="221"/>
        <item m="1" x="104"/>
        <item m="1" x="488"/>
        <item m="1" x="132"/>
        <item m="1" x="189"/>
        <item m="1" x="433"/>
        <item m="1" x="94"/>
        <item m="1" x="452"/>
        <item m="1" x="512"/>
        <item m="1" x="545"/>
        <item m="1" x="476"/>
        <item m="1" x="177"/>
        <item m="1" x="443"/>
        <item m="1" x="116"/>
        <item m="1" x="59"/>
        <item m="1" x="147"/>
        <item m="1" x="81"/>
        <item m="1" x="418"/>
        <item m="1" x="193"/>
        <item m="1" x="556"/>
        <item m="1" x="223"/>
        <item m="1" x="490"/>
        <item x="16"/>
        <item m="1" x="382"/>
        <item m="1" x="407"/>
        <item m="1" x="335"/>
        <item m="1" x="678"/>
        <item m="1" x="45"/>
        <item m="1" x="391"/>
        <item m="1" x="690"/>
        <item m="1" x="31"/>
        <item m="1" x="322"/>
        <item m="1" x="21"/>
        <item m="1" x="398"/>
        <item m="1" x="44"/>
        <item m="1" x="52"/>
        <item m="1" x="696"/>
        <item m="1" x="663"/>
        <item m="1" x="359"/>
        <item m="1" x="413"/>
        <item m="1" x="370"/>
        <item m="1" x="651"/>
        <item m="1" x="412"/>
        <item m="1" x="279"/>
        <item m="1" x="516"/>
        <item m="1" x="534"/>
        <item m="1" x="199"/>
        <item m="1" x="306"/>
        <item m="1" x="610"/>
        <item m="1" x="229"/>
        <item m="1" x="584"/>
        <item m="1" x="576"/>
        <item m="1" x="479"/>
        <item m="1" x="268"/>
        <item m="1" x="289"/>
        <item m="1" x="624"/>
        <item m="1" x="296"/>
        <item m="1" x="242"/>
        <item m="1" x="180"/>
        <item m="1" x="135"/>
        <item m="1" x="673"/>
        <item m="1" x="587"/>
        <item m="1" x="620"/>
        <item m="1" x="292"/>
        <item m="1" x="356"/>
        <item m="1" x="650"/>
        <item m="1" x="331"/>
        <item m="1" x="636"/>
        <item m="1" x="243"/>
        <item m="1" x="339"/>
        <item m="1" x="354"/>
        <item m="1" x="684"/>
        <item m="1" x="302"/>
        <item m="1" x="318"/>
        <item m="1" x="27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</pivotFields>
  <rowFields count="1">
    <field x="2"/>
  </rowFields>
  <rowItems count="86">
    <i>
      <x v="1"/>
    </i>
    <i>
      <x v="2"/>
    </i>
    <i>
      <x v="3"/>
    </i>
    <i>
      <x v="4"/>
    </i>
    <i>
      <x v="5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91"/>
    </i>
    <i t="grand">
      <x/>
    </i>
  </rowItems>
  <colFields count="1">
    <field x="17"/>
  </colFields>
  <colItems count="18">
    <i>
      <x v="635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 t="grand">
      <x/>
    </i>
  </colItems>
  <dataFields count="1">
    <dataField name="Count of Cipher" fld="0" subtotal="count" baseField="0" baseItem="0"/>
  </dataFields>
  <formats count="1">
    <format dxfId="1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B3:C12" totalsRowShown="0" headerRowDxfId="30" dataDxfId="29">
  <autoFilter ref="B3:C12" xr:uid="{00000000-0009-0000-0100-000002000000}"/>
  <tableColumns count="2">
    <tableColumn id="1" xr3:uid="{00000000-0010-0000-0000-000001000000}" name="Step" dataDxfId="28"/>
    <tableColumn id="2" xr3:uid="{00000000-0010-0000-0000-000002000000}" name="Action" dataDxfId="27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54ED61-747C-425D-9A55-28DF2CB11AAD}" name="Table14" displayName="Table14" ref="B4:V589" totalsRowShown="0" headerRowDxfId="25" dataDxfId="24">
  <sortState xmlns:xlrd2="http://schemas.microsoft.com/office/spreadsheetml/2017/richdata2" ref="B5:V589">
    <sortCondition sortBy="cellColor" ref="E4:E589" dxfId="23"/>
  </sortState>
  <tableColumns count="21">
    <tableColumn id="1" xr3:uid="{DCEE875A-6AEB-4CA8-AB22-30D1A0DE3F9F}" name="Cipher" dataDxfId="22"/>
    <tableColumn id="2" xr3:uid="{2506CB56-E739-4152-958A-C6D4CCDFD2BF}" name="GP Payments " dataDxfId="21"/>
    <tableColumn id="3" xr3:uid="{6389D5CF-C772-4867-9028-1C154BD7BCB1}" name="Area" dataDxfId="20"/>
    <tableColumn id="4" xr3:uid="{F1A8B7A5-5E20-45F3-BF81-B831D0430108}" name="Payment Type" dataDxfId="19"/>
    <tableColumn id="5" xr3:uid="{5EBDF96F-3F1B-469F-B2BB-269A35E83FAE}" name="Standard Payment Date?" dataDxfId="18"/>
    <tableColumn id="6" xr3:uid="{1C82752C-BC33-465F-B5EA-FD1BB7F0CDC2}" name="Late if non working day" dataDxfId="17"/>
    <tableColumn id="7" xr3:uid="{58E8D298-25AD-4399-982D-EC60C85B4853}" name="Standard Payment Date" dataDxfId="16">
      <calculatedColumnFormula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calculatedColumnFormula>
    </tableColumn>
    <tableColumn id="8" xr3:uid="{900FC25A-2B5B-459A-9076-BBC869923BF7}" name="Unmodified Day of Week" dataDxfId="15">
      <calculatedColumnFormula>TEXT(Table14[[#This Row],[Standard Payment Date]],"ddd")</calculatedColumnFormula>
    </tableColumn>
    <tableColumn id="22" xr3:uid="{B87AB120-445E-4157-B46C-1CB04BFD73DB}" name="Bank Holiday?" dataDxfId="14">
      <calculatedColumnFormula>IF(ISNA(MATCH(Table14[[#This Row],[Standard Payment Date]],'Non working days'!$A$3:$A$226,0)),"N","Y")</calculatedColumnFormula>
    </tableColumn>
    <tableColumn id="9" xr3:uid="{1C822F14-0E1D-4A21-8FBF-837FD3AD7791}" name="Weekend?" dataDxfId="13">
      <calculatedColumnFormula>IF(OR(Table14[[#This Row],[Unmodified Day of Week]]="Sat",Table14[[#This Row],[Unmodified Day of Week]]="Sun"),"Y","N")</calculatedColumnFormula>
    </tableColumn>
    <tableColumn id="10" xr3:uid="{8D9FBB2D-6201-4670-9321-4B4FE7C1AEFF}" name="BH or Weekend" dataDxfId="12">
      <calculatedColumnFormula>IF(OR(Table14[[#This Row],[Bank Holiday?]]="Y",Table14[[#This Row],[Weekend?]]="Y"),"Y","N")</calculatedColumnFormula>
    </tableColumn>
    <tableColumn id="23" xr3:uid="{CD7219B7-26D6-4AA7-8FBE-F4B7B4BDB316}" name="Late &amp; Non Working" dataDxfId="11">
      <calculatedColumnFormula>IF(AND(Table14[[#This Row],[Late if non working day]]="Late",Table14[[#This Row],[BH or Weekend]]="Y"),1,0)</calculatedColumnFormula>
    </tableColumn>
    <tableColumn id="15" xr3:uid="{41BA70E5-9DAB-4287-B8B9-3924A8C0EE3D}" name="NetWorkDays" dataDxfId="10">
      <calculatedColumnFormula>NETWORKDAYS($H$2,Table14[[#This Row],[Standard Payment Date]],'Non working days'!$A$3:$A$27)</calculatedColumnFormula>
    </tableColumn>
    <tableColumn id="17" xr3:uid="{6F23D917-DDF8-445E-ABCE-379AB64E6029}" name="Regular Payment" dataDxfId="9">
      <calculatedColumnFormula>Table14[[#This Row],[NetWorkDays]]-1</calculatedColumnFormula>
    </tableColumn>
    <tableColumn id="18" xr3:uid="{EC1067E3-D067-45CF-8E76-63A44B3171BC}" name="Late Payment" dataDxfId="8">
      <calculatedColumnFormula>Table14[[#This Row],[NetWorkDays]]</calculatedColumnFormula>
    </tableColumn>
    <tableColumn id="16" xr3:uid="{98D74320-BF51-4BDF-BD5C-4D63A8D65B2C}" name="Pay Date" dataDxfId="7">
      <calculatedColumnFormula>IF(WORKDAY(Table14[[#This Row],[Standard Payment Date]]-1,1,'Non working days'!$A$3:$A$16)=Table14[[#This Row],[Standard Payment Date]],Table14[[#This Row],[Standard Payment Date]],WORKDAY(Table14[[#This Row],[Standard Payment Date]],-1,'Non working days'!$A$3:$A$16))</calculatedColumnFormula>
    </tableColumn>
    <tableColumn id="21" xr3:uid="{2787FB24-76BB-41DF-9B5D-64CCAD18EE83}" name="Pay Day" dataDxfId="6">
      <calculatedColumnFormula>TEXT(Table14[[#This Row],[Pay Date]],"ddd")</calculatedColumnFormula>
    </tableColumn>
    <tableColumn id="13" xr3:uid="{B220D69A-4913-44D2-B7D5-7E712821767F}" name="Upload Date" dataDxfId="5">
      <calculatedColumnFormula>WORKDAY(Table14[[#This Row],[Pay Date]],-3,'Non working days'!$A$3:$A$598)</calculatedColumnFormula>
    </tableColumn>
    <tableColumn id="11" xr3:uid="{A70D2444-CE23-4D3D-B0FA-077476F86E07}" name="Upload Day of Week" dataDxfId="4">
      <calculatedColumnFormula>TEXT(Table14[[#This Row],[Upload Date]],"ddd")</calculatedColumnFormula>
    </tableColumn>
    <tableColumn id="12" xr3:uid="{397A158D-CEAA-4538-8447-EF881821055C}" name="Deadline for Variation Submission" dataDxfId="3">
      <calculatedColumnFormula>WORKDAY(Table14[[#This Row],[Upload Date]],-5,'Non working days'!$A$3:$A$598)</calculatedColumnFormula>
    </tableColumn>
    <tableColumn id="14" xr3:uid="{32ADDBB9-E8BB-4017-84D3-42E5754F1D53}" name="Day of week for Variaton Submission Deadline" dataDxfId="2">
      <calculatedColumnFormula>TEXT(Table14[[#This Row],[Deadline for Variation Submission]],"ddd")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2"/>
  <sheetViews>
    <sheetView showGridLines="0" topLeftCell="A13" workbookViewId="0">
      <selection activeCell="C21" sqref="C21"/>
    </sheetView>
  </sheetViews>
  <sheetFormatPr defaultRowHeight="14.4" x14ac:dyDescent="0.3"/>
  <cols>
    <col min="2" max="2" width="7.109375" bestFit="1" customWidth="1"/>
    <col min="3" max="3" width="51.88671875" customWidth="1"/>
  </cols>
  <sheetData>
    <row r="1" spans="1:4" ht="22.8" x14ac:dyDescent="0.4">
      <c r="A1" s="46" t="s">
        <v>0</v>
      </c>
      <c r="B1" s="46"/>
      <c r="C1" s="46"/>
      <c r="D1" s="46"/>
    </row>
    <row r="3" spans="1:4" x14ac:dyDescent="0.3">
      <c r="B3" s="1" t="s">
        <v>1</v>
      </c>
      <c r="C3" s="1" t="s">
        <v>2</v>
      </c>
    </row>
    <row r="4" spans="1:4" ht="57.6" x14ac:dyDescent="0.3">
      <c r="B4" s="1">
        <v>1</v>
      </c>
      <c r="C4" s="1" t="s">
        <v>3</v>
      </c>
    </row>
    <row r="5" spans="1:4" ht="28.8" x14ac:dyDescent="0.3">
      <c r="B5" s="1">
        <v>2</v>
      </c>
      <c r="C5" s="1" t="s">
        <v>4</v>
      </c>
    </row>
    <row r="6" spans="1:4" ht="28.8" x14ac:dyDescent="0.3">
      <c r="B6" s="1">
        <v>3</v>
      </c>
      <c r="C6" s="1" t="s">
        <v>5</v>
      </c>
    </row>
    <row r="7" spans="1:4" x14ac:dyDescent="0.3">
      <c r="B7" s="1">
        <v>4</v>
      </c>
      <c r="C7" s="1" t="s">
        <v>6</v>
      </c>
    </row>
    <row r="8" spans="1:4" ht="28.8" x14ac:dyDescent="0.3">
      <c r="B8" s="1">
        <v>5</v>
      </c>
      <c r="C8" s="1" t="s">
        <v>7</v>
      </c>
    </row>
    <row r="9" spans="1:4" ht="43.2" x14ac:dyDescent="0.3">
      <c r="B9" s="1">
        <v>6</v>
      </c>
      <c r="C9" s="1" t="s">
        <v>8</v>
      </c>
    </row>
    <row r="10" spans="1:4" x14ac:dyDescent="0.3">
      <c r="B10" s="1">
        <v>7</v>
      </c>
      <c r="C10" s="1" t="s">
        <v>9</v>
      </c>
    </row>
    <row r="11" spans="1:4" x14ac:dyDescent="0.3">
      <c r="B11" s="1">
        <v>8</v>
      </c>
      <c r="C11" s="1" t="s">
        <v>10</v>
      </c>
    </row>
    <row r="12" spans="1:4" ht="28.8" x14ac:dyDescent="0.3">
      <c r="B12" s="1">
        <v>9</v>
      </c>
      <c r="C12" s="1" t="s">
        <v>11</v>
      </c>
    </row>
  </sheetData>
  <mergeCells count="1">
    <mergeCell ref="A1:D1"/>
  </mergeCell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F9A48-E0A7-4EBC-A8D1-1712C8FA07C2}">
  <dimension ref="A1:X829"/>
  <sheetViews>
    <sheetView tabSelected="1" topLeftCell="B1" zoomScaleNormal="100" workbookViewId="0">
      <selection activeCell="F3" sqref="F3"/>
    </sheetView>
  </sheetViews>
  <sheetFormatPr defaultColWidth="9.109375" defaultRowHeight="14.4" x14ac:dyDescent="0.3"/>
  <cols>
    <col min="1" max="1" width="24.109375" hidden="1" customWidth="1"/>
    <col min="2" max="2" width="9.109375" bestFit="1" customWidth="1"/>
    <col min="3" max="3" width="15.44140625" bestFit="1" customWidth="1"/>
    <col min="4" max="4" width="33.5546875" customWidth="1"/>
    <col min="5" max="5" width="23.88671875" customWidth="1"/>
    <col min="6" max="6" width="25.5546875" customWidth="1"/>
    <col min="7" max="7" width="13" customWidth="1"/>
    <col min="8" max="8" width="26.88671875" customWidth="1"/>
    <col min="9" max="9" width="17.88671875" customWidth="1"/>
    <col min="10" max="11" width="17.88671875" hidden="1" customWidth="1"/>
    <col min="12" max="12" width="9.5546875" hidden="1" customWidth="1"/>
    <col min="13" max="13" width="8.5546875" hidden="1" customWidth="1"/>
    <col min="14" max="14" width="15.88671875" hidden="1" customWidth="1"/>
    <col min="15" max="15" width="14.88671875" hidden="1" customWidth="1"/>
    <col min="16" max="16" width="11.88671875" hidden="1" customWidth="1"/>
    <col min="17" max="17" width="14.88671875" customWidth="1"/>
    <col min="18" max="18" width="18.88671875" customWidth="1"/>
    <col min="19" max="19" width="14" customWidth="1"/>
    <col min="20" max="20" width="14.88671875" customWidth="1"/>
    <col min="21" max="21" width="22.109375" bestFit="1" customWidth="1"/>
    <col min="22" max="22" width="23.44140625" customWidth="1"/>
    <col min="23" max="23" width="58.109375" style="28" customWidth="1"/>
  </cols>
  <sheetData>
    <row r="1" spans="1:24" ht="15" thickBot="1" x14ac:dyDescent="0.35">
      <c r="H1" s="16"/>
      <c r="I1" s="17" t="s">
        <v>12</v>
      </c>
    </row>
    <row r="2" spans="1:24" ht="59.4" thickBot="1" x14ac:dyDescent="0.45">
      <c r="B2" s="47" t="s">
        <v>13</v>
      </c>
      <c r="C2" s="47"/>
      <c r="D2" s="47"/>
      <c r="E2" s="23" t="s">
        <v>14</v>
      </c>
      <c r="F2" s="9">
        <v>45748</v>
      </c>
      <c r="G2" s="18"/>
      <c r="H2" s="19">
        <f>IF(H3="Sat",F2+2,IF(H3="Sun",F2+1,IF(I2=1,F2+1,F2)))</f>
        <v>45748</v>
      </c>
      <c r="I2" s="20">
        <f>IF(ISNA(VLOOKUP(F2,'Non working days'!A3:A1116,1,0)),0,1)</f>
        <v>0</v>
      </c>
      <c r="J2" s="18"/>
      <c r="K2" s="18"/>
      <c r="L2" s="18"/>
      <c r="M2" s="18"/>
      <c r="N2" s="18"/>
      <c r="O2" s="18"/>
      <c r="P2" s="18"/>
      <c r="Q2" s="18"/>
      <c r="R2" s="24" t="s">
        <v>15</v>
      </c>
      <c r="S2" s="25">
        <v>2</v>
      </c>
    </row>
    <row r="3" spans="1:24" ht="34.5" customHeight="1" thickBot="1" x14ac:dyDescent="0.35">
      <c r="H3" t="str">
        <f>TEXT(F2,"ddd")</f>
        <v>Tue</v>
      </c>
      <c r="U3" s="37"/>
      <c r="V3" s="37"/>
    </row>
    <row r="4" spans="1:24" s="1" customFormat="1" ht="42" customHeight="1" thickBot="1" x14ac:dyDescent="0.35">
      <c r="A4" s="21" t="s">
        <v>16</v>
      </c>
      <c r="B4" s="1" t="s">
        <v>17</v>
      </c>
      <c r="C4" s="1" t="s">
        <v>18</v>
      </c>
      <c r="D4" s="1" t="s">
        <v>19</v>
      </c>
      <c r="E4" s="1" t="s">
        <v>20</v>
      </c>
      <c r="F4" s="1" t="s">
        <v>21</v>
      </c>
      <c r="G4" s="1" t="s">
        <v>22</v>
      </c>
      <c r="H4" s="8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28</v>
      </c>
      <c r="N4" s="1" t="s">
        <v>29</v>
      </c>
      <c r="O4" s="1" t="s">
        <v>30</v>
      </c>
      <c r="P4" s="1" t="s">
        <v>31</v>
      </c>
      <c r="Q4" s="1" t="s">
        <v>32</v>
      </c>
      <c r="R4" s="1" t="s">
        <v>33</v>
      </c>
      <c r="S4" s="1" t="s">
        <v>34</v>
      </c>
      <c r="T4" s="1" t="s">
        <v>35</v>
      </c>
      <c r="U4" s="22" t="s">
        <v>36</v>
      </c>
      <c r="V4" s="22" t="s">
        <v>37</v>
      </c>
      <c r="W4" s="29"/>
    </row>
    <row r="5" spans="1:24" x14ac:dyDescent="0.3">
      <c r="A5" t="str">
        <f>CONCATENATE(Table14[[#This Row],[Cipher]], " ",Table14[[#This Row],[Payment Type]])</f>
        <v>BAA Dispensing GMS</v>
      </c>
      <c r="B5" s="30" t="s">
        <v>38</v>
      </c>
      <c r="C5" s="30" t="s">
        <v>39</v>
      </c>
      <c r="D5" s="30" t="s">
        <v>40</v>
      </c>
      <c r="E5" s="31" t="s">
        <v>41</v>
      </c>
      <c r="F5" s="30" t="s">
        <v>42</v>
      </c>
      <c r="G5" s="30"/>
      <c r="H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5" s="31" t="str">
        <f>TEXT(Table14[[#This Row],[Standard Payment Date]],"ddd")</f>
        <v>Tue</v>
      </c>
      <c r="J5" s="31" t="str">
        <f>IF(ISNA(MATCH(Table14[[#This Row],[Standard Payment Date]],'Non working days'!$A$3:$A$226,0)),"N","Y")</f>
        <v>N</v>
      </c>
      <c r="K5" s="31" t="str">
        <f>IF(OR(Table14[[#This Row],[Unmodified Day of Week]]="Sat",Table14[[#This Row],[Unmodified Day of Week]]="Sun"),"Y","N")</f>
        <v>N</v>
      </c>
      <c r="L5" s="31" t="str">
        <f>IF(OR(Table14[[#This Row],[Bank Holiday?]]="Y",Table14[[#This Row],[Weekend?]]="Y"),"Y","N")</f>
        <v>N</v>
      </c>
      <c r="M5" s="31">
        <f>IF(AND(Table14[[#This Row],[Late if non working day]]="Late",Table14[[#This Row],[BH or Weekend]]="Y"),1,0)</f>
        <v>0</v>
      </c>
      <c r="N5" s="33">
        <f>NETWORKDAYS($H$2,Table14[[#This Row],[Standard Payment Date]],'Non working days'!$A$3:$A$27)</f>
        <v>1</v>
      </c>
      <c r="O5" s="33">
        <f>Table14[[#This Row],[NetWorkDays]]-1</f>
        <v>0</v>
      </c>
      <c r="P5" s="33">
        <f>Table14[[#This Row],[NetWorkDays]]</f>
        <v>1</v>
      </c>
      <c r="Q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5" s="31" t="str">
        <f>TEXT(Table14[[#This Row],[Pay Date]],"ddd")</f>
        <v>Tue</v>
      </c>
      <c r="S5" s="34">
        <f>WORKDAY(Table14[[#This Row],[Pay Date]],-3,'Non working days'!$A$3:$A$598)</f>
        <v>45743</v>
      </c>
      <c r="T5" s="31" t="str">
        <f>TEXT(Table14[[#This Row],[Upload Date]],"ddd")</f>
        <v>Thu</v>
      </c>
      <c r="U5" s="34">
        <f>WORKDAY(Table14[[#This Row],[Upload Date]],-5,'Non working days'!$A$3:$A$598)</f>
        <v>45736</v>
      </c>
      <c r="V5" s="31" t="str">
        <f>TEXT(Table14[[#This Row],[Deadline for Variation Submission]],"ddd")</f>
        <v>Thu</v>
      </c>
      <c r="W5" s="29"/>
      <c r="X5" s="1"/>
    </row>
    <row r="6" spans="1:24" x14ac:dyDescent="0.3">
      <c r="A6" t="str">
        <f>CONCATENATE(Table14[[#This Row],[Cipher]], " ",Table14[[#This Row],[Payment Type]])</f>
        <v>BAA Dispensing PMS</v>
      </c>
      <c r="B6" s="30" t="s">
        <v>38</v>
      </c>
      <c r="C6" s="30" t="s">
        <v>39</v>
      </c>
      <c r="D6" s="30" t="s">
        <v>40</v>
      </c>
      <c r="E6" s="30" t="s">
        <v>43</v>
      </c>
      <c r="F6" s="30" t="s">
        <v>42</v>
      </c>
      <c r="G6" s="30"/>
      <c r="H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6" s="31" t="str">
        <f>TEXT(Table14[[#This Row],[Standard Payment Date]],"ddd")</f>
        <v>Tue</v>
      </c>
      <c r="J6" s="31" t="str">
        <f>IF(ISNA(MATCH(Table14[[#This Row],[Standard Payment Date]],'Non working days'!$A$3:$A$226,0)),"N","Y")</f>
        <v>N</v>
      </c>
      <c r="K6" s="31" t="str">
        <f>IF(OR(Table14[[#This Row],[Unmodified Day of Week]]="Sat",Table14[[#This Row],[Unmodified Day of Week]]="Sun"),"Y","N")</f>
        <v>N</v>
      </c>
      <c r="L6" s="31" t="str">
        <f>IF(OR(Table14[[#This Row],[Bank Holiday?]]="Y",Table14[[#This Row],[Weekend?]]="Y"),"Y","N")</f>
        <v>N</v>
      </c>
      <c r="M6" s="31">
        <f>IF(AND(Table14[[#This Row],[Late if non working day]]="Late",Table14[[#This Row],[BH or Weekend]]="Y"),1,0)</f>
        <v>0</v>
      </c>
      <c r="N6" s="33">
        <f>NETWORKDAYS($H$2,Table14[[#This Row],[Standard Payment Date]],'Non working days'!$A$3:$A$27)</f>
        <v>1</v>
      </c>
      <c r="O6" s="33">
        <f>Table14[[#This Row],[NetWorkDays]]-1</f>
        <v>0</v>
      </c>
      <c r="P6" s="33">
        <f>Table14[[#This Row],[NetWorkDays]]</f>
        <v>1</v>
      </c>
      <c r="Q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6" s="31" t="str">
        <f>TEXT(Table14[[#This Row],[Pay Date]],"ddd")</f>
        <v>Tue</v>
      </c>
      <c r="S6" s="34">
        <f>WORKDAY(Table14[[#This Row],[Pay Date]],-3,'Non working days'!$A$3:$A$598)</f>
        <v>45743</v>
      </c>
      <c r="T6" s="31" t="str">
        <f>TEXT(Table14[[#This Row],[Upload Date]],"ddd")</f>
        <v>Thu</v>
      </c>
      <c r="U6" s="34">
        <f>WORKDAY(Table14[[#This Row],[Upload Date]],-5,'Non working days'!$A$3:$A$598)</f>
        <v>45736</v>
      </c>
      <c r="V6" s="31" t="str">
        <f>TEXT(Table14[[#This Row],[Deadline for Variation Submission]],"ddd")</f>
        <v>Thu</v>
      </c>
      <c r="W6" s="29"/>
      <c r="X6" s="1"/>
    </row>
    <row r="7" spans="1:24" x14ac:dyDescent="0.3">
      <c r="A7" t="str">
        <f>CONCATENATE(Table14[[#This Row],[Cipher]], " ",Table14[[#This Row],[Payment Type]])</f>
        <v>BAA Prescribing GMS</v>
      </c>
      <c r="B7" s="30" t="s">
        <v>38</v>
      </c>
      <c r="C7" s="30" t="s">
        <v>39</v>
      </c>
      <c r="D7" s="30" t="s">
        <v>40</v>
      </c>
      <c r="E7" s="30" t="s">
        <v>44</v>
      </c>
      <c r="F7" s="30" t="s">
        <v>42</v>
      </c>
      <c r="G7" s="30"/>
      <c r="H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7" s="31" t="str">
        <f>TEXT(Table14[[#This Row],[Standard Payment Date]],"ddd")</f>
        <v>Tue</v>
      </c>
      <c r="J7" s="31" t="str">
        <f>IF(ISNA(MATCH(Table14[[#This Row],[Standard Payment Date]],'Non working days'!$A$3:$A$226,0)),"N","Y")</f>
        <v>N</v>
      </c>
      <c r="K7" s="31" t="str">
        <f>IF(OR(Table14[[#This Row],[Unmodified Day of Week]]="Sat",Table14[[#This Row],[Unmodified Day of Week]]="Sun"),"Y","N")</f>
        <v>N</v>
      </c>
      <c r="L7" s="31" t="str">
        <f>IF(OR(Table14[[#This Row],[Bank Holiday?]]="Y",Table14[[#This Row],[Weekend?]]="Y"),"Y","N")</f>
        <v>N</v>
      </c>
      <c r="M7" s="31">
        <f>IF(AND(Table14[[#This Row],[Late if non working day]]="Late",Table14[[#This Row],[BH or Weekend]]="Y"),1,0)</f>
        <v>0</v>
      </c>
      <c r="N7" s="33">
        <f>NETWORKDAYS($H$2,Table14[[#This Row],[Standard Payment Date]],'Non working days'!$A$3:$A$27)</f>
        <v>1</v>
      </c>
      <c r="O7" s="33">
        <f>Table14[[#This Row],[NetWorkDays]]-1</f>
        <v>0</v>
      </c>
      <c r="P7" s="33">
        <f>Table14[[#This Row],[NetWorkDays]]</f>
        <v>1</v>
      </c>
      <c r="Q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7" s="31" t="str">
        <f>TEXT(Table14[[#This Row],[Pay Date]],"ddd")</f>
        <v>Tue</v>
      </c>
      <c r="S7" s="34">
        <f>WORKDAY(Table14[[#This Row],[Pay Date]],-3,'Non working days'!$A$3:$A$598)</f>
        <v>45743</v>
      </c>
      <c r="T7" s="31" t="str">
        <f>TEXT(Table14[[#This Row],[Upload Date]],"ddd")</f>
        <v>Thu</v>
      </c>
      <c r="U7" s="34">
        <f>WORKDAY(Table14[[#This Row],[Upload Date]],-5,'Non working days'!$A$3:$A$598)</f>
        <v>45736</v>
      </c>
      <c r="V7" s="31" t="str">
        <f>TEXT(Table14[[#This Row],[Deadline for Variation Submission]],"ddd")</f>
        <v>Thu</v>
      </c>
      <c r="W7" s="29"/>
      <c r="X7" s="1"/>
    </row>
    <row r="8" spans="1:24" x14ac:dyDescent="0.3">
      <c r="A8" t="str">
        <f>CONCATENATE(Table14[[#This Row],[Cipher]], " ",Table14[[#This Row],[Payment Type]])</f>
        <v>BAA Prescribing PMS</v>
      </c>
      <c r="B8" s="30" t="s">
        <v>38</v>
      </c>
      <c r="C8" s="30" t="s">
        <v>39</v>
      </c>
      <c r="D8" s="30" t="s">
        <v>40</v>
      </c>
      <c r="E8" s="30" t="s">
        <v>45</v>
      </c>
      <c r="F8" s="30" t="s">
        <v>42</v>
      </c>
      <c r="G8" s="30"/>
      <c r="H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8" s="31" t="str">
        <f>TEXT(Table14[[#This Row],[Standard Payment Date]],"ddd")</f>
        <v>Tue</v>
      </c>
      <c r="J8" s="31" t="str">
        <f>IF(ISNA(MATCH(Table14[[#This Row],[Standard Payment Date]],'Non working days'!$A$3:$A$226,0)),"N","Y")</f>
        <v>N</v>
      </c>
      <c r="K8" s="31" t="str">
        <f>IF(OR(Table14[[#This Row],[Unmodified Day of Week]]="Sat",Table14[[#This Row],[Unmodified Day of Week]]="Sun"),"Y","N")</f>
        <v>N</v>
      </c>
      <c r="L8" s="31" t="str">
        <f>IF(OR(Table14[[#This Row],[Bank Holiday?]]="Y",Table14[[#This Row],[Weekend?]]="Y"),"Y","N")</f>
        <v>N</v>
      </c>
      <c r="M8" s="31">
        <f>IF(AND(Table14[[#This Row],[Late if non working day]]="Late",Table14[[#This Row],[BH or Weekend]]="Y"),1,0)</f>
        <v>0</v>
      </c>
      <c r="N8" s="33">
        <f>NETWORKDAYS($H$2,Table14[[#This Row],[Standard Payment Date]],'Non working days'!$A$3:$A$27)</f>
        <v>1</v>
      </c>
      <c r="O8" s="33">
        <f>Table14[[#This Row],[NetWorkDays]]-1</f>
        <v>0</v>
      </c>
      <c r="P8" s="33">
        <f>Table14[[#This Row],[NetWorkDays]]</f>
        <v>1</v>
      </c>
      <c r="Q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8" s="31" t="str">
        <f>TEXT(Table14[[#This Row],[Pay Date]],"ddd")</f>
        <v>Tue</v>
      </c>
      <c r="S8" s="34">
        <f>WORKDAY(Table14[[#This Row],[Pay Date]],-3,'Non working days'!$A$3:$A$598)</f>
        <v>45743</v>
      </c>
      <c r="T8" s="31" t="str">
        <f>TEXT(Table14[[#This Row],[Upload Date]],"ddd")</f>
        <v>Thu</v>
      </c>
      <c r="U8" s="34">
        <f>WORKDAY(Table14[[#This Row],[Upload Date]],-5,'Non working days'!$A$3:$A$598)</f>
        <v>45736</v>
      </c>
      <c r="V8" s="31" t="str">
        <f>TEXT(Table14[[#This Row],[Deadline for Variation Submission]],"ddd")</f>
        <v>Thu</v>
      </c>
      <c r="W8" s="29"/>
      <c r="X8" s="1"/>
    </row>
    <row r="9" spans="1:24" x14ac:dyDescent="0.3">
      <c r="A9" t="str">
        <f>CONCATENATE(Table14[[#This Row],[Cipher]], " ",Table14[[#This Row],[Payment Type]])</f>
        <v>BAA Registrar GMS</v>
      </c>
      <c r="B9" s="30" t="s">
        <v>38</v>
      </c>
      <c r="C9" s="30" t="s">
        <v>39</v>
      </c>
      <c r="D9" s="30" t="s">
        <v>40</v>
      </c>
      <c r="E9" s="31" t="s">
        <v>46</v>
      </c>
      <c r="F9" s="30">
        <v>10</v>
      </c>
      <c r="G9" s="31"/>
      <c r="H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45757</v>
      </c>
      <c r="I9" s="31" t="str">
        <f>TEXT(Table14[[#This Row],[Standard Payment Date]],"ddd")</f>
        <v>Thu</v>
      </c>
      <c r="J9" s="31" t="str">
        <f>IF(ISNA(MATCH(Table14[[#This Row],[Standard Payment Date]],'Non working days'!$A$3:$A$226,0)),"N","Y")</f>
        <v>N</v>
      </c>
      <c r="K9" s="31" t="str">
        <f>IF(OR(Table14[[#This Row],[Unmodified Day of Week]]="Sat",Table14[[#This Row],[Unmodified Day of Week]]="Sun"),"Y","N")</f>
        <v>N</v>
      </c>
      <c r="L9" s="31" t="str">
        <f>IF(OR(Table14[[#This Row],[Bank Holiday?]]="Y",Table14[[#This Row],[Weekend?]]="Y"),"Y","N")</f>
        <v>N</v>
      </c>
      <c r="M9" s="31">
        <f>IF(AND(Table14[[#This Row],[Late if non working day]]="Late",Table14[[#This Row],[BH or Weekend]]="Y"),1,0)</f>
        <v>0</v>
      </c>
      <c r="N9" s="33">
        <f>NETWORKDAYS($H$2,Table14[[#This Row],[Standard Payment Date]],'Non working days'!$A$3:$A$27)</f>
        <v>8</v>
      </c>
      <c r="O9" s="33">
        <f>Table14[[#This Row],[NetWorkDays]]-1</f>
        <v>7</v>
      </c>
      <c r="P9" s="33">
        <f>Table14[[#This Row],[NetWorkDays]]</f>
        <v>8</v>
      </c>
      <c r="Q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45757</v>
      </c>
      <c r="R9" s="31" t="str">
        <f>TEXT(Table14[[#This Row],[Pay Date]],"ddd")</f>
        <v>Thu</v>
      </c>
      <c r="S9" s="34">
        <f>WORKDAY(Table14[[#This Row],[Pay Date]],-3,'Non working days'!$A$3:$A$598)</f>
        <v>45754</v>
      </c>
      <c r="T9" s="31" t="str">
        <f>TEXT(Table14[[#This Row],[Upload Date]],"ddd")</f>
        <v>Mon</v>
      </c>
      <c r="U9" s="34">
        <f>WORKDAY(Table14[[#This Row],[Upload Date]],-5,'Non working days'!$A$3:$A$598)</f>
        <v>45747</v>
      </c>
      <c r="V9" s="31" t="str">
        <f>TEXT(Table14[[#This Row],[Deadline for Variation Submission]],"ddd")</f>
        <v>Mon</v>
      </c>
      <c r="W9" s="29"/>
      <c r="X9" s="1"/>
    </row>
    <row r="10" spans="1:24" x14ac:dyDescent="0.3">
      <c r="A10" t="str">
        <f>CONCATENATE(Table14[[#This Row],[Cipher]], " ",Table14[[#This Row],[Payment Type]])</f>
        <v>BAA Registrar PMS</v>
      </c>
      <c r="B10" s="30" t="s">
        <v>38</v>
      </c>
      <c r="C10" s="30" t="s">
        <v>39</v>
      </c>
      <c r="D10" s="30" t="s">
        <v>40</v>
      </c>
      <c r="E10" s="31" t="s">
        <v>47</v>
      </c>
      <c r="F10" s="30">
        <v>10</v>
      </c>
      <c r="G10" s="31"/>
      <c r="H1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45757</v>
      </c>
      <c r="I10" s="31" t="str">
        <f>TEXT(Table14[[#This Row],[Standard Payment Date]],"ddd")</f>
        <v>Thu</v>
      </c>
      <c r="J10" s="31" t="str">
        <f>IF(ISNA(MATCH(Table14[[#This Row],[Standard Payment Date]],'Non working days'!$A$3:$A$226,0)),"N","Y")</f>
        <v>N</v>
      </c>
      <c r="K10" s="31" t="str">
        <f>IF(OR(Table14[[#This Row],[Unmodified Day of Week]]="Sat",Table14[[#This Row],[Unmodified Day of Week]]="Sun"),"Y","N")</f>
        <v>N</v>
      </c>
      <c r="L10" s="31" t="str">
        <f>IF(OR(Table14[[#This Row],[Bank Holiday?]]="Y",Table14[[#This Row],[Weekend?]]="Y"),"Y","N")</f>
        <v>N</v>
      </c>
      <c r="M10" s="31">
        <f>IF(AND(Table14[[#This Row],[Late if non working day]]="Late",Table14[[#This Row],[BH or Weekend]]="Y"),1,0)</f>
        <v>0</v>
      </c>
      <c r="N10" s="33">
        <f>NETWORKDAYS($H$2,Table14[[#This Row],[Standard Payment Date]],'Non working days'!$A$3:$A$27)</f>
        <v>8</v>
      </c>
      <c r="O10" s="33">
        <f>Table14[[#This Row],[NetWorkDays]]-1</f>
        <v>7</v>
      </c>
      <c r="P10" s="33">
        <f>Table14[[#This Row],[NetWorkDays]]</f>
        <v>8</v>
      </c>
      <c r="Q1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45757</v>
      </c>
      <c r="R10" s="31" t="str">
        <f>TEXT(Table14[[#This Row],[Pay Date]],"ddd")</f>
        <v>Thu</v>
      </c>
      <c r="S10" s="34">
        <f>WORKDAY(Table14[[#This Row],[Pay Date]],-3,'Non working days'!$A$3:$A$598)</f>
        <v>45754</v>
      </c>
      <c r="T10" s="31" t="str">
        <f>TEXT(Table14[[#This Row],[Upload Date]],"ddd")</f>
        <v>Mon</v>
      </c>
      <c r="U10" s="34">
        <f>WORKDAY(Table14[[#This Row],[Upload Date]],-5,'Non working days'!$A$3:$A$598)</f>
        <v>45747</v>
      </c>
      <c r="V10" s="31" t="str">
        <f>TEXT(Table14[[#This Row],[Deadline for Variation Submission]],"ddd")</f>
        <v>Mon</v>
      </c>
      <c r="W10" s="29"/>
      <c r="X10" s="1"/>
    </row>
    <row r="11" spans="1:24" x14ac:dyDescent="0.3">
      <c r="A11" t="str">
        <f>CONCATENATE(Table14[[#This Row],[Cipher]], " ",Table14[[#This Row],[Payment Type]])</f>
        <v>BAA Pharmacy</v>
      </c>
      <c r="B11" s="30" t="s">
        <v>38</v>
      </c>
      <c r="C11" s="30" t="s">
        <v>39</v>
      </c>
      <c r="D11" s="30" t="s">
        <v>40</v>
      </c>
      <c r="E11" s="31" t="s">
        <v>48</v>
      </c>
      <c r="F11" s="30">
        <v>14</v>
      </c>
      <c r="G11" s="31"/>
      <c r="H1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11" s="31" t="str">
        <f>TEXT(Table14[[#This Row],[Standard Payment Date]],"ddd")</f>
        <v>Mon</v>
      </c>
      <c r="J11" s="31" t="str">
        <f>IF(ISNA(MATCH(Table14[[#This Row],[Standard Payment Date]],'Non working days'!$A$3:$A$226,0)),"N","Y")</f>
        <v>N</v>
      </c>
      <c r="K11" s="31" t="str">
        <f>IF(OR(Table14[[#This Row],[Unmodified Day of Week]]="Sat",Table14[[#This Row],[Unmodified Day of Week]]="Sun"),"Y","N")</f>
        <v>N</v>
      </c>
      <c r="L11" s="31" t="str">
        <f>IF(OR(Table14[[#This Row],[Bank Holiday?]]="Y",Table14[[#This Row],[Weekend?]]="Y"),"Y","N")</f>
        <v>N</v>
      </c>
      <c r="M11" s="31">
        <f>IF(AND(Table14[[#This Row],[Late if non working day]]="Late",Table14[[#This Row],[BH or Weekend]]="Y"),1,0)</f>
        <v>0</v>
      </c>
      <c r="N11" s="33">
        <f>NETWORKDAYS($H$2,Table14[[#This Row],[Standard Payment Date]],'Non working days'!$A$3:$A$27)</f>
        <v>10</v>
      </c>
      <c r="O11" s="33">
        <f>Table14[[#This Row],[NetWorkDays]]-1</f>
        <v>9</v>
      </c>
      <c r="P11" s="33">
        <f>Table14[[#This Row],[NetWorkDays]]</f>
        <v>10</v>
      </c>
      <c r="Q1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11" s="31" t="str">
        <f>TEXT(Table14[[#This Row],[Pay Date]],"ddd")</f>
        <v>Mon</v>
      </c>
      <c r="S11" s="34">
        <f>WORKDAY(Table14[[#This Row],[Pay Date]],-3,'Non working days'!$A$3:$A$598)</f>
        <v>45756</v>
      </c>
      <c r="T11" s="31" t="str">
        <f>TEXT(Table14[[#This Row],[Upload Date]],"ddd")</f>
        <v>Wed</v>
      </c>
      <c r="U11" s="34">
        <f>WORKDAY(Table14[[#This Row],[Upload Date]],-5,'Non working days'!$A$3:$A$598)</f>
        <v>45749</v>
      </c>
      <c r="V11" s="31" t="str">
        <f>TEXT(Table14[[#This Row],[Deadline for Variation Submission]],"ddd")</f>
        <v>Wed</v>
      </c>
      <c r="W11" s="29"/>
      <c r="X11" s="1"/>
    </row>
    <row r="12" spans="1:24" x14ac:dyDescent="0.3">
      <c r="A12" t="str">
        <f>CONCATENATE(Table14[[#This Row],[Cipher]], " ",Table14[[#This Row],[Payment Type]])</f>
        <v>BAA A/PMS</v>
      </c>
      <c r="B12" s="30" t="s">
        <v>38</v>
      </c>
      <c r="C12" s="30" t="s">
        <v>39</v>
      </c>
      <c r="D12" s="30" t="s">
        <v>40</v>
      </c>
      <c r="E12" s="31" t="s">
        <v>49</v>
      </c>
      <c r="F12" s="30">
        <v>15</v>
      </c>
      <c r="G12" s="30"/>
      <c r="H1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12" s="31" t="str">
        <f>TEXT(Table14[[#This Row],[Standard Payment Date]],"ddd")</f>
        <v>Tue</v>
      </c>
      <c r="J12" s="31" t="str">
        <f>IF(ISNA(MATCH(Table14[[#This Row],[Standard Payment Date]],'Non working days'!$A$3:$A$226,0)),"N","Y")</f>
        <v>N</v>
      </c>
      <c r="K12" s="31" t="str">
        <f>IF(OR(Table14[[#This Row],[Unmodified Day of Week]]="Sat",Table14[[#This Row],[Unmodified Day of Week]]="Sun"),"Y","N")</f>
        <v>N</v>
      </c>
      <c r="L12" s="31" t="str">
        <f>IF(OR(Table14[[#This Row],[Bank Holiday?]]="Y",Table14[[#This Row],[Weekend?]]="Y"),"Y","N")</f>
        <v>N</v>
      </c>
      <c r="M12" s="31">
        <f>IF(AND(Table14[[#This Row],[Late if non working day]]="Late",Table14[[#This Row],[BH or Weekend]]="Y"),1,0)</f>
        <v>0</v>
      </c>
      <c r="N12" s="33">
        <f>NETWORKDAYS($H$2,Table14[[#This Row],[Standard Payment Date]],'Non working days'!$A$3:$A$27)</f>
        <v>11</v>
      </c>
      <c r="O12" s="33">
        <f>Table14[[#This Row],[NetWorkDays]]-1</f>
        <v>10</v>
      </c>
      <c r="P12" s="33">
        <f>Table14[[#This Row],[NetWorkDays]]</f>
        <v>11</v>
      </c>
      <c r="Q1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12" s="31" t="str">
        <f>TEXT(Table14[[#This Row],[Pay Date]],"ddd")</f>
        <v>Tue</v>
      </c>
      <c r="S12" s="34">
        <f>WORKDAY(Table14[[#This Row],[Pay Date]],-3,'Non working days'!$A$3:$A$598)</f>
        <v>45757</v>
      </c>
      <c r="T12" s="31" t="str">
        <f>TEXT(Table14[[#This Row],[Upload Date]],"ddd")</f>
        <v>Thu</v>
      </c>
      <c r="U12" s="34">
        <f>WORKDAY(Table14[[#This Row],[Upload Date]],-5,'Non working days'!$A$3:$A$598)</f>
        <v>45750</v>
      </c>
      <c r="V12" s="31" t="str">
        <f>TEXT(Table14[[#This Row],[Deadline for Variation Submission]],"ddd")</f>
        <v>Thu</v>
      </c>
      <c r="W12" s="29"/>
      <c r="X12" s="1"/>
    </row>
    <row r="13" spans="1:24" x14ac:dyDescent="0.3">
      <c r="A13" t="str">
        <f>CONCATENATE(Table14[[#This Row],[Cipher]], " ",Table14[[#This Row],[Payment Type]])</f>
        <v>BAA GMS</v>
      </c>
      <c r="B13" s="30" t="s">
        <v>38</v>
      </c>
      <c r="C13" s="30" t="s">
        <v>39</v>
      </c>
      <c r="D13" s="30" t="s">
        <v>40</v>
      </c>
      <c r="E13" s="30" t="s">
        <v>50</v>
      </c>
      <c r="F13" s="30" t="s">
        <v>51</v>
      </c>
      <c r="G13" s="31"/>
      <c r="H1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13" s="31" t="str">
        <f>TEXT(Table14[[#This Row],[Standard Payment Date]],"ddd")</f>
        <v>Wed</v>
      </c>
      <c r="J13" s="31" t="str">
        <f>IF(ISNA(MATCH(Table14[[#This Row],[Standard Payment Date]],'Non working days'!$A$3:$A$226,0)),"N","Y")</f>
        <v>N</v>
      </c>
      <c r="K13" s="31" t="str">
        <f>IF(OR(Table14[[#This Row],[Unmodified Day of Week]]="Sat",Table14[[#This Row],[Unmodified Day of Week]]="Sun"),"Y","N")</f>
        <v>N</v>
      </c>
      <c r="L13" s="31" t="str">
        <f>IF(OR(Table14[[#This Row],[Bank Holiday?]]="Y",Table14[[#This Row],[Weekend?]]="Y"),"Y","N")</f>
        <v>N</v>
      </c>
      <c r="M13" s="31">
        <f>IF(AND(Table14[[#This Row],[Late if non working day]]="Late",Table14[[#This Row],[BH or Weekend]]="Y"),1,0)</f>
        <v>0</v>
      </c>
      <c r="N13" s="33">
        <f>NETWORKDAYS($H$2,Table14[[#This Row],[Standard Payment Date]],'Non working days'!$A$3:$A$27)</f>
        <v>20</v>
      </c>
      <c r="O13" s="33">
        <f>Table14[[#This Row],[NetWorkDays]]-1</f>
        <v>19</v>
      </c>
      <c r="P13" s="33">
        <f>Table14[[#This Row],[NetWorkDays]]</f>
        <v>20</v>
      </c>
      <c r="Q1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13" s="31" t="str">
        <f>TEXT(Table14[[#This Row],[Pay Date]],"ddd")</f>
        <v>Wed</v>
      </c>
      <c r="S13" s="34">
        <f>WORKDAY(Table14[[#This Row],[Pay Date]],-3,'Non working days'!$A$3:$A$598)</f>
        <v>45772</v>
      </c>
      <c r="T13" s="31" t="str">
        <f>TEXT(Table14[[#This Row],[Upload Date]],"ddd")</f>
        <v>Fri</v>
      </c>
      <c r="U13" s="34">
        <f>WORKDAY(Table14[[#This Row],[Upload Date]],-5,'Non working days'!$A$3:$A$598)</f>
        <v>45763</v>
      </c>
      <c r="V13" s="31" t="str">
        <f>TEXT(Table14[[#This Row],[Deadline for Variation Submission]],"ddd")</f>
        <v>Wed</v>
      </c>
      <c r="W13" s="29"/>
      <c r="X13" s="1"/>
    </row>
    <row r="14" spans="1:24" x14ac:dyDescent="0.3">
      <c r="A14" t="str">
        <f>CONCATENATE(Table14[[#This Row],[Cipher]], " ",Table14[[#This Row],[Payment Type]])</f>
        <v>BD Dispensing GMS</v>
      </c>
      <c r="B14" s="30" t="s">
        <v>52</v>
      </c>
      <c r="C14" s="30" t="s">
        <v>39</v>
      </c>
      <c r="D14" s="30" t="s">
        <v>53</v>
      </c>
      <c r="E14" s="31" t="s">
        <v>41</v>
      </c>
      <c r="F14" s="30" t="s">
        <v>42</v>
      </c>
      <c r="G14" s="30"/>
      <c r="H1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4" s="31" t="str">
        <f>TEXT(Table14[[#This Row],[Standard Payment Date]],"ddd")</f>
        <v>Tue</v>
      </c>
      <c r="J14" s="31" t="str">
        <f>IF(ISNA(MATCH(Table14[[#This Row],[Standard Payment Date]],'Non working days'!$A$3:$A$226,0)),"N","Y")</f>
        <v>N</v>
      </c>
      <c r="K14" s="31" t="str">
        <f>IF(OR(Table14[[#This Row],[Unmodified Day of Week]]="Sat",Table14[[#This Row],[Unmodified Day of Week]]="Sun"),"Y","N")</f>
        <v>N</v>
      </c>
      <c r="L14" s="31" t="str">
        <f>IF(OR(Table14[[#This Row],[Bank Holiday?]]="Y",Table14[[#This Row],[Weekend?]]="Y"),"Y","N")</f>
        <v>N</v>
      </c>
      <c r="M14" s="31">
        <f>IF(AND(Table14[[#This Row],[Late if non working day]]="Late",Table14[[#This Row],[BH or Weekend]]="Y"),1,0)</f>
        <v>0</v>
      </c>
      <c r="N14" s="33">
        <f>NETWORKDAYS($H$2,Table14[[#This Row],[Standard Payment Date]],'Non working days'!$A$3:$A$27)</f>
        <v>1</v>
      </c>
      <c r="O14" s="33">
        <f>Table14[[#This Row],[NetWorkDays]]-1</f>
        <v>0</v>
      </c>
      <c r="P14" s="33">
        <f>Table14[[#This Row],[NetWorkDays]]</f>
        <v>1</v>
      </c>
      <c r="Q1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4" s="31" t="str">
        <f>TEXT(Table14[[#This Row],[Pay Date]],"ddd")</f>
        <v>Tue</v>
      </c>
      <c r="S14" s="34">
        <f>WORKDAY(Table14[[#This Row],[Pay Date]],-3,'Non working days'!$A$3:$A$598)</f>
        <v>45743</v>
      </c>
      <c r="T14" s="31" t="str">
        <f>TEXT(Table14[[#This Row],[Upload Date]],"ddd")</f>
        <v>Thu</v>
      </c>
      <c r="U14" s="34">
        <f>WORKDAY(Table14[[#This Row],[Upload Date]],-5,'Non working days'!$A$3:$A$598)</f>
        <v>45736</v>
      </c>
      <c r="V14" s="31" t="str">
        <f>TEXT(Table14[[#This Row],[Deadline for Variation Submission]],"ddd")</f>
        <v>Thu</v>
      </c>
      <c r="W14" s="29"/>
      <c r="X14" s="1"/>
    </row>
    <row r="15" spans="1:24" x14ac:dyDescent="0.3">
      <c r="A15" t="str">
        <f>CONCATENATE(Table14[[#This Row],[Cipher]], " ",Table14[[#This Row],[Payment Type]])</f>
        <v>BD Dispensing PMS</v>
      </c>
      <c r="B15" s="30" t="s">
        <v>52</v>
      </c>
      <c r="C15" s="30" t="s">
        <v>39</v>
      </c>
      <c r="D15" s="30" t="s">
        <v>53</v>
      </c>
      <c r="E15" s="30" t="s">
        <v>43</v>
      </c>
      <c r="F15" s="30" t="s">
        <v>42</v>
      </c>
      <c r="G15" s="30"/>
      <c r="H1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5" s="31" t="str">
        <f>TEXT(Table14[[#This Row],[Standard Payment Date]],"ddd")</f>
        <v>Tue</v>
      </c>
      <c r="J15" s="31" t="str">
        <f>IF(ISNA(MATCH(Table14[[#This Row],[Standard Payment Date]],'Non working days'!$A$3:$A$226,0)),"N","Y")</f>
        <v>N</v>
      </c>
      <c r="K15" s="31" t="str">
        <f>IF(OR(Table14[[#This Row],[Unmodified Day of Week]]="Sat",Table14[[#This Row],[Unmodified Day of Week]]="Sun"),"Y","N")</f>
        <v>N</v>
      </c>
      <c r="L15" s="31" t="str">
        <f>IF(OR(Table14[[#This Row],[Bank Holiday?]]="Y",Table14[[#This Row],[Weekend?]]="Y"),"Y","N")</f>
        <v>N</v>
      </c>
      <c r="M15" s="31">
        <f>IF(AND(Table14[[#This Row],[Late if non working day]]="Late",Table14[[#This Row],[BH or Weekend]]="Y"),1,0)</f>
        <v>0</v>
      </c>
      <c r="N15" s="33">
        <f>NETWORKDAYS($H$2,Table14[[#This Row],[Standard Payment Date]],'Non working days'!$A$3:$A$27)</f>
        <v>1</v>
      </c>
      <c r="O15" s="33">
        <f>Table14[[#This Row],[NetWorkDays]]-1</f>
        <v>0</v>
      </c>
      <c r="P15" s="33">
        <f>Table14[[#This Row],[NetWorkDays]]</f>
        <v>1</v>
      </c>
      <c r="Q1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5" s="31" t="str">
        <f>TEXT(Table14[[#This Row],[Pay Date]],"ddd")</f>
        <v>Tue</v>
      </c>
      <c r="S15" s="34">
        <f>WORKDAY(Table14[[#This Row],[Pay Date]],-3,'Non working days'!$A$3:$A$598)</f>
        <v>45743</v>
      </c>
      <c r="T15" s="31" t="str">
        <f>TEXT(Table14[[#This Row],[Upload Date]],"ddd")</f>
        <v>Thu</v>
      </c>
      <c r="U15" s="34">
        <f>WORKDAY(Table14[[#This Row],[Upload Date]],-5,'Non working days'!$A$3:$A$598)</f>
        <v>45736</v>
      </c>
      <c r="V15" s="31" t="str">
        <f>TEXT(Table14[[#This Row],[Deadline for Variation Submission]],"ddd")</f>
        <v>Thu</v>
      </c>
      <c r="W15" s="29"/>
      <c r="X15" s="1"/>
    </row>
    <row r="16" spans="1:24" x14ac:dyDescent="0.3">
      <c r="A16" t="str">
        <f>CONCATENATE(Table14[[#This Row],[Cipher]], " ",Table14[[#This Row],[Payment Type]])</f>
        <v>BD Prescribing PMS</v>
      </c>
      <c r="B16" s="30" t="s">
        <v>52</v>
      </c>
      <c r="C16" s="30" t="s">
        <v>39</v>
      </c>
      <c r="D16" s="30" t="s">
        <v>53</v>
      </c>
      <c r="E16" s="30" t="s">
        <v>45</v>
      </c>
      <c r="F16" s="30" t="s">
        <v>42</v>
      </c>
      <c r="G16" s="30"/>
      <c r="H1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6" s="31" t="str">
        <f>TEXT(Table14[[#This Row],[Standard Payment Date]],"ddd")</f>
        <v>Tue</v>
      </c>
      <c r="J16" s="31" t="str">
        <f>IF(ISNA(MATCH(Table14[[#This Row],[Standard Payment Date]],'Non working days'!$A$3:$A$226,0)),"N","Y")</f>
        <v>N</v>
      </c>
      <c r="K16" s="31" t="str">
        <f>IF(OR(Table14[[#This Row],[Unmodified Day of Week]]="Sat",Table14[[#This Row],[Unmodified Day of Week]]="Sun"),"Y","N")</f>
        <v>N</v>
      </c>
      <c r="L16" s="31" t="str">
        <f>IF(OR(Table14[[#This Row],[Bank Holiday?]]="Y",Table14[[#This Row],[Weekend?]]="Y"),"Y","N")</f>
        <v>N</v>
      </c>
      <c r="M16" s="31">
        <f>IF(AND(Table14[[#This Row],[Late if non working day]]="Late",Table14[[#This Row],[BH or Weekend]]="Y"),1,0)</f>
        <v>0</v>
      </c>
      <c r="N16" s="33">
        <f>NETWORKDAYS($H$2,Table14[[#This Row],[Standard Payment Date]],'Non working days'!$A$3:$A$27)</f>
        <v>1</v>
      </c>
      <c r="O16" s="33">
        <f>Table14[[#This Row],[NetWorkDays]]-1</f>
        <v>0</v>
      </c>
      <c r="P16" s="33">
        <f>Table14[[#This Row],[NetWorkDays]]</f>
        <v>1</v>
      </c>
      <c r="Q1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6" s="31" t="str">
        <f>TEXT(Table14[[#This Row],[Pay Date]],"ddd")</f>
        <v>Tue</v>
      </c>
      <c r="S16" s="34">
        <f>WORKDAY(Table14[[#This Row],[Pay Date]],-3,'Non working days'!$A$3:$A$598)</f>
        <v>45743</v>
      </c>
      <c r="T16" s="31" t="str">
        <f>TEXT(Table14[[#This Row],[Upload Date]],"ddd")</f>
        <v>Thu</v>
      </c>
      <c r="U16" s="34">
        <f>WORKDAY(Table14[[#This Row],[Upload Date]],-5,'Non working days'!$A$3:$A$598)</f>
        <v>45736</v>
      </c>
      <c r="V16" s="31" t="str">
        <f>TEXT(Table14[[#This Row],[Deadline for Variation Submission]],"ddd")</f>
        <v>Thu</v>
      </c>
      <c r="W16" s="29"/>
      <c r="X16" s="1"/>
    </row>
    <row r="17" spans="1:24" x14ac:dyDescent="0.3">
      <c r="A17" t="str">
        <f>CONCATENATE(Table14[[#This Row],[Cipher]], " ",Table14[[#This Row],[Payment Type]])</f>
        <v>BD Prescribing GMS</v>
      </c>
      <c r="B17" s="30" t="s">
        <v>52</v>
      </c>
      <c r="C17" s="30" t="s">
        <v>39</v>
      </c>
      <c r="D17" s="30" t="s">
        <v>53</v>
      </c>
      <c r="E17" s="30" t="s">
        <v>44</v>
      </c>
      <c r="F17" s="30" t="s">
        <v>42</v>
      </c>
      <c r="G17" s="30"/>
      <c r="H1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7" s="31" t="str">
        <f>TEXT(Table14[[#This Row],[Standard Payment Date]],"ddd")</f>
        <v>Tue</v>
      </c>
      <c r="J17" s="31" t="str">
        <f>IF(ISNA(MATCH(Table14[[#This Row],[Standard Payment Date]],'Non working days'!$A$3:$A$226,0)),"N","Y")</f>
        <v>N</v>
      </c>
      <c r="K17" s="31" t="str">
        <f>IF(OR(Table14[[#This Row],[Unmodified Day of Week]]="Sat",Table14[[#This Row],[Unmodified Day of Week]]="Sun"),"Y","N")</f>
        <v>N</v>
      </c>
      <c r="L17" s="31" t="str">
        <f>IF(OR(Table14[[#This Row],[Bank Holiday?]]="Y",Table14[[#This Row],[Weekend?]]="Y"),"Y","N")</f>
        <v>N</v>
      </c>
      <c r="M17" s="31">
        <f>IF(AND(Table14[[#This Row],[Late if non working day]]="Late",Table14[[#This Row],[BH or Weekend]]="Y"),1,0)</f>
        <v>0</v>
      </c>
      <c r="N17" s="33">
        <f>NETWORKDAYS($H$2,Table14[[#This Row],[Standard Payment Date]],'Non working days'!$A$3:$A$27)</f>
        <v>1</v>
      </c>
      <c r="O17" s="33">
        <f>Table14[[#This Row],[NetWorkDays]]-1</f>
        <v>0</v>
      </c>
      <c r="P17" s="33">
        <f>Table14[[#This Row],[NetWorkDays]]</f>
        <v>1</v>
      </c>
      <c r="Q1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7" s="31" t="str">
        <f>TEXT(Table14[[#This Row],[Pay Date]],"ddd")</f>
        <v>Tue</v>
      </c>
      <c r="S17" s="34">
        <f>WORKDAY(Table14[[#This Row],[Pay Date]],-3,'Non working days'!$A$3:$A$598)</f>
        <v>45743</v>
      </c>
      <c r="T17" s="31" t="str">
        <f>TEXT(Table14[[#This Row],[Upload Date]],"ddd")</f>
        <v>Thu</v>
      </c>
      <c r="U17" s="34">
        <f>WORKDAY(Table14[[#This Row],[Upload Date]],-5,'Non working days'!$A$3:$A$598)</f>
        <v>45736</v>
      </c>
      <c r="V17" s="31" t="str">
        <f>TEXT(Table14[[#This Row],[Deadline for Variation Submission]],"ddd")</f>
        <v>Thu</v>
      </c>
      <c r="W17" s="29"/>
      <c r="X17" s="1"/>
    </row>
    <row r="18" spans="1:24" x14ac:dyDescent="0.3">
      <c r="A18" t="str">
        <f>CONCATENATE(Table14[[#This Row],[Cipher]], " ",Table14[[#This Row],[Payment Type]])</f>
        <v>BD Pharmacy</v>
      </c>
      <c r="B18" s="30" t="s">
        <v>52</v>
      </c>
      <c r="C18" s="30" t="s">
        <v>39</v>
      </c>
      <c r="D18" s="30" t="s">
        <v>53</v>
      </c>
      <c r="E18" s="31" t="s">
        <v>48</v>
      </c>
      <c r="F18" s="30">
        <v>14</v>
      </c>
      <c r="G18" s="31"/>
      <c r="H1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18" s="31" t="str">
        <f>TEXT(Table14[[#This Row],[Standard Payment Date]],"ddd")</f>
        <v>Mon</v>
      </c>
      <c r="J18" s="31" t="str">
        <f>IF(ISNA(MATCH(Table14[[#This Row],[Standard Payment Date]],'Non working days'!$A$3:$A$226,0)),"N","Y")</f>
        <v>N</v>
      </c>
      <c r="K18" s="31" t="str">
        <f>IF(OR(Table14[[#This Row],[Unmodified Day of Week]]="Sat",Table14[[#This Row],[Unmodified Day of Week]]="Sun"),"Y","N")</f>
        <v>N</v>
      </c>
      <c r="L18" s="31" t="str">
        <f>IF(OR(Table14[[#This Row],[Bank Holiday?]]="Y",Table14[[#This Row],[Weekend?]]="Y"),"Y","N")</f>
        <v>N</v>
      </c>
      <c r="M18" s="31">
        <f>IF(AND(Table14[[#This Row],[Late if non working day]]="Late",Table14[[#This Row],[BH or Weekend]]="Y"),1,0)</f>
        <v>0</v>
      </c>
      <c r="N18" s="33">
        <f>NETWORKDAYS($H$2,Table14[[#This Row],[Standard Payment Date]],'Non working days'!$A$3:$A$27)</f>
        <v>10</v>
      </c>
      <c r="O18" s="33">
        <f>Table14[[#This Row],[NetWorkDays]]-1</f>
        <v>9</v>
      </c>
      <c r="P18" s="33">
        <f>Table14[[#This Row],[NetWorkDays]]</f>
        <v>10</v>
      </c>
      <c r="Q1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18" s="31" t="str">
        <f>TEXT(Table14[[#This Row],[Pay Date]],"ddd")</f>
        <v>Mon</v>
      </c>
      <c r="S18" s="34">
        <f>WORKDAY(Table14[[#This Row],[Pay Date]],-3,'Non working days'!$A$3:$A$598)</f>
        <v>45756</v>
      </c>
      <c r="T18" s="31" t="str">
        <f>TEXT(Table14[[#This Row],[Upload Date]],"ddd")</f>
        <v>Wed</v>
      </c>
      <c r="U18" s="34">
        <f>WORKDAY(Table14[[#This Row],[Upload Date]],-5,'Non working days'!$A$3:$A$598)</f>
        <v>45749</v>
      </c>
      <c r="V18" s="31" t="str">
        <f>TEXT(Table14[[#This Row],[Deadline for Variation Submission]],"ddd")</f>
        <v>Wed</v>
      </c>
      <c r="W18" s="29"/>
      <c r="X18" s="1"/>
    </row>
    <row r="19" spans="1:24" x14ac:dyDescent="0.3">
      <c r="A19" t="str">
        <f>CONCATENATE(Table14[[#This Row],[Cipher]], " ",Table14[[#This Row],[Payment Type]])</f>
        <v>BD A/PMS</v>
      </c>
      <c r="B19" s="30" t="s">
        <v>52</v>
      </c>
      <c r="C19" s="30" t="s">
        <v>39</v>
      </c>
      <c r="D19" s="30" t="s">
        <v>53</v>
      </c>
      <c r="E19" s="31" t="s">
        <v>49</v>
      </c>
      <c r="F19" s="30">
        <v>15</v>
      </c>
      <c r="G19" s="30"/>
      <c r="H1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19" s="31" t="str">
        <f>TEXT(Table14[[#This Row],[Standard Payment Date]],"ddd")</f>
        <v>Tue</v>
      </c>
      <c r="J19" s="31" t="str">
        <f>IF(ISNA(MATCH(Table14[[#This Row],[Standard Payment Date]],'Non working days'!$A$3:$A$226,0)),"N","Y")</f>
        <v>N</v>
      </c>
      <c r="K19" s="31" t="str">
        <f>IF(OR(Table14[[#This Row],[Unmodified Day of Week]]="Sat",Table14[[#This Row],[Unmodified Day of Week]]="Sun"),"Y","N")</f>
        <v>N</v>
      </c>
      <c r="L19" s="31" t="str">
        <f>IF(OR(Table14[[#This Row],[Bank Holiday?]]="Y",Table14[[#This Row],[Weekend?]]="Y"),"Y","N")</f>
        <v>N</v>
      </c>
      <c r="M19" s="31">
        <f>IF(AND(Table14[[#This Row],[Late if non working day]]="Late",Table14[[#This Row],[BH or Weekend]]="Y"),1,0)</f>
        <v>0</v>
      </c>
      <c r="N19" s="33">
        <f>NETWORKDAYS($H$2,Table14[[#This Row],[Standard Payment Date]],'Non working days'!$A$3:$A$27)</f>
        <v>11</v>
      </c>
      <c r="O19" s="33">
        <f>Table14[[#This Row],[NetWorkDays]]-1</f>
        <v>10</v>
      </c>
      <c r="P19" s="33">
        <f>Table14[[#This Row],[NetWorkDays]]</f>
        <v>11</v>
      </c>
      <c r="Q1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19" s="31" t="str">
        <f>TEXT(Table14[[#This Row],[Pay Date]],"ddd")</f>
        <v>Tue</v>
      </c>
      <c r="S19" s="34">
        <f>WORKDAY(Table14[[#This Row],[Pay Date]],-3,'Non working days'!$A$3:$A$598)</f>
        <v>45757</v>
      </c>
      <c r="T19" s="31" t="str">
        <f>TEXT(Table14[[#This Row],[Upload Date]],"ddd")</f>
        <v>Thu</v>
      </c>
      <c r="U19" s="34">
        <f>WORKDAY(Table14[[#This Row],[Upload Date]],-5,'Non working days'!$A$3:$A$598)</f>
        <v>45750</v>
      </c>
      <c r="V19" s="31" t="str">
        <f>TEXT(Table14[[#This Row],[Deadline for Variation Submission]],"ddd")</f>
        <v>Thu</v>
      </c>
      <c r="W19" s="29"/>
      <c r="X19" s="1"/>
    </row>
    <row r="20" spans="1:24" x14ac:dyDescent="0.3">
      <c r="A20" t="str">
        <f>CONCATENATE(Table14[[#This Row],[Cipher]], " ",Table14[[#This Row],[Payment Type]])</f>
        <v>BD GMS</v>
      </c>
      <c r="B20" s="30" t="s">
        <v>52</v>
      </c>
      <c r="C20" s="30" t="s">
        <v>39</v>
      </c>
      <c r="D20" s="30" t="s">
        <v>53</v>
      </c>
      <c r="E20" s="30" t="s">
        <v>50</v>
      </c>
      <c r="F20" s="30" t="s">
        <v>51</v>
      </c>
      <c r="G20" s="31"/>
      <c r="H2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0" s="31" t="str">
        <f>TEXT(Table14[[#This Row],[Standard Payment Date]],"ddd")</f>
        <v>Wed</v>
      </c>
      <c r="J20" s="31" t="str">
        <f>IF(ISNA(MATCH(Table14[[#This Row],[Standard Payment Date]],'Non working days'!$A$3:$A$226,0)),"N","Y")</f>
        <v>N</v>
      </c>
      <c r="K20" s="31" t="str">
        <f>IF(OR(Table14[[#This Row],[Unmodified Day of Week]]="Sat",Table14[[#This Row],[Unmodified Day of Week]]="Sun"),"Y","N")</f>
        <v>N</v>
      </c>
      <c r="L20" s="31" t="str">
        <f>IF(OR(Table14[[#This Row],[Bank Holiday?]]="Y",Table14[[#This Row],[Weekend?]]="Y"),"Y","N")</f>
        <v>N</v>
      </c>
      <c r="M20" s="31">
        <f>IF(AND(Table14[[#This Row],[Late if non working day]]="Late",Table14[[#This Row],[BH or Weekend]]="Y"),1,0)</f>
        <v>0</v>
      </c>
      <c r="N20" s="33">
        <f>NETWORKDAYS($H$2,Table14[[#This Row],[Standard Payment Date]],'Non working days'!$A$3:$A$27)</f>
        <v>20</v>
      </c>
      <c r="O20" s="33">
        <f>Table14[[#This Row],[NetWorkDays]]-1</f>
        <v>19</v>
      </c>
      <c r="P20" s="33">
        <f>Table14[[#This Row],[NetWorkDays]]</f>
        <v>20</v>
      </c>
      <c r="Q2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0" s="31" t="str">
        <f>TEXT(Table14[[#This Row],[Pay Date]],"ddd")</f>
        <v>Wed</v>
      </c>
      <c r="S20" s="34">
        <f>WORKDAY(Table14[[#This Row],[Pay Date]],-3,'Non working days'!$A$3:$A$598)</f>
        <v>45772</v>
      </c>
      <c r="T20" s="31" t="str">
        <f>TEXT(Table14[[#This Row],[Upload Date]],"ddd")</f>
        <v>Fri</v>
      </c>
      <c r="U20" s="34">
        <f>WORKDAY(Table14[[#This Row],[Upload Date]],-5,'Non working days'!$A$3:$A$598)</f>
        <v>45763</v>
      </c>
      <c r="V20" s="31" t="str">
        <f>TEXT(Table14[[#This Row],[Deadline for Variation Submission]],"ddd")</f>
        <v>Wed</v>
      </c>
      <c r="W20" s="29"/>
      <c r="X20" s="1"/>
    </row>
    <row r="21" spans="1:24" x14ac:dyDescent="0.3">
      <c r="A21" t="str">
        <f>CONCATENATE(Table14[[#This Row],[Cipher]], " ",Table14[[#This Row],[Payment Type]])</f>
        <v>BE Pharmacy</v>
      </c>
      <c r="B21" s="30" t="s">
        <v>54</v>
      </c>
      <c r="C21" s="30" t="s">
        <v>39</v>
      </c>
      <c r="D21" s="30" t="s">
        <v>55</v>
      </c>
      <c r="E21" s="31" t="s">
        <v>48</v>
      </c>
      <c r="F21" s="30">
        <v>14</v>
      </c>
      <c r="G21" s="31"/>
      <c r="H2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1" s="31" t="str">
        <f>TEXT(Table14[[#This Row],[Standard Payment Date]],"ddd")</f>
        <v>Mon</v>
      </c>
      <c r="J21" s="31" t="str">
        <f>IF(ISNA(MATCH(Table14[[#This Row],[Standard Payment Date]],'Non working days'!$A$3:$A$226,0)),"N","Y")</f>
        <v>N</v>
      </c>
      <c r="K21" s="31" t="str">
        <f>IF(OR(Table14[[#This Row],[Unmodified Day of Week]]="Sat",Table14[[#This Row],[Unmodified Day of Week]]="Sun"),"Y","N")</f>
        <v>N</v>
      </c>
      <c r="L21" s="31" t="str">
        <f>IF(OR(Table14[[#This Row],[Bank Holiday?]]="Y",Table14[[#This Row],[Weekend?]]="Y"),"Y","N")</f>
        <v>N</v>
      </c>
      <c r="M21" s="31">
        <f>IF(AND(Table14[[#This Row],[Late if non working day]]="Late",Table14[[#This Row],[BH or Weekend]]="Y"),1,0)</f>
        <v>0</v>
      </c>
      <c r="N21" s="33">
        <f>NETWORKDAYS($H$2,Table14[[#This Row],[Standard Payment Date]],'Non working days'!$A$3:$A$27)</f>
        <v>10</v>
      </c>
      <c r="O21" s="33">
        <f>Table14[[#This Row],[NetWorkDays]]-1</f>
        <v>9</v>
      </c>
      <c r="P21" s="33">
        <f>Table14[[#This Row],[NetWorkDays]]</f>
        <v>10</v>
      </c>
      <c r="Q2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1" s="31" t="str">
        <f>TEXT(Table14[[#This Row],[Pay Date]],"ddd")</f>
        <v>Mon</v>
      </c>
      <c r="S21" s="34">
        <f>WORKDAY(Table14[[#This Row],[Pay Date]],-3,'Non working days'!$A$3:$A$598)</f>
        <v>45756</v>
      </c>
      <c r="T21" s="31" t="str">
        <f>TEXT(Table14[[#This Row],[Upload Date]],"ddd")</f>
        <v>Wed</v>
      </c>
      <c r="U21" s="34">
        <f>WORKDAY(Table14[[#This Row],[Upload Date]],-5,'Non working days'!$A$3:$A$598)</f>
        <v>45749</v>
      </c>
      <c r="V21" s="31" t="str">
        <f>TEXT(Table14[[#This Row],[Deadline for Variation Submission]],"ddd")</f>
        <v>Wed</v>
      </c>
      <c r="W21" s="29"/>
      <c r="X21" s="1"/>
    </row>
    <row r="22" spans="1:24" x14ac:dyDescent="0.3">
      <c r="A22" t="str">
        <f>CONCATENATE(Table14[[#This Row],[Cipher]], " ",Table14[[#This Row],[Payment Type]])</f>
        <v>BE A/PMS</v>
      </c>
      <c r="B22" s="30" t="s">
        <v>54</v>
      </c>
      <c r="C22" s="30" t="s">
        <v>39</v>
      </c>
      <c r="D22" s="30" t="s">
        <v>55</v>
      </c>
      <c r="E22" s="31" t="s">
        <v>49</v>
      </c>
      <c r="F22" s="30">
        <v>15</v>
      </c>
      <c r="G22" s="30"/>
      <c r="H2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22" s="31" t="str">
        <f>TEXT(Table14[[#This Row],[Standard Payment Date]],"ddd")</f>
        <v>Tue</v>
      </c>
      <c r="J22" s="31" t="str">
        <f>IF(ISNA(MATCH(Table14[[#This Row],[Standard Payment Date]],'Non working days'!$A$3:$A$226,0)),"N","Y")</f>
        <v>N</v>
      </c>
      <c r="K22" s="31" t="str">
        <f>IF(OR(Table14[[#This Row],[Unmodified Day of Week]]="Sat",Table14[[#This Row],[Unmodified Day of Week]]="Sun"),"Y","N")</f>
        <v>N</v>
      </c>
      <c r="L22" s="31" t="str">
        <f>IF(OR(Table14[[#This Row],[Bank Holiday?]]="Y",Table14[[#This Row],[Weekend?]]="Y"),"Y","N")</f>
        <v>N</v>
      </c>
      <c r="M22" s="31">
        <f>IF(AND(Table14[[#This Row],[Late if non working day]]="Late",Table14[[#This Row],[BH or Weekend]]="Y"),1,0)</f>
        <v>0</v>
      </c>
      <c r="N22" s="33">
        <f>NETWORKDAYS($H$2,Table14[[#This Row],[Standard Payment Date]],'Non working days'!$A$3:$A$27)</f>
        <v>11</v>
      </c>
      <c r="O22" s="33">
        <f>Table14[[#This Row],[NetWorkDays]]-1</f>
        <v>10</v>
      </c>
      <c r="P22" s="33">
        <f>Table14[[#This Row],[NetWorkDays]]</f>
        <v>11</v>
      </c>
      <c r="Q2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22" s="31" t="str">
        <f>TEXT(Table14[[#This Row],[Pay Date]],"ddd")</f>
        <v>Tue</v>
      </c>
      <c r="S22" s="34">
        <f>WORKDAY(Table14[[#This Row],[Pay Date]],-3,'Non working days'!$A$3:$A$598)</f>
        <v>45757</v>
      </c>
      <c r="T22" s="31" t="str">
        <f>TEXT(Table14[[#This Row],[Upload Date]],"ddd")</f>
        <v>Thu</v>
      </c>
      <c r="U22" s="34">
        <f>WORKDAY(Table14[[#This Row],[Upload Date]],-5,'Non working days'!$A$3:$A$598)</f>
        <v>45750</v>
      </c>
      <c r="V22" s="31" t="str">
        <f>TEXT(Table14[[#This Row],[Deadline for Variation Submission]],"ddd")</f>
        <v>Thu</v>
      </c>
      <c r="W22" s="29"/>
      <c r="X22" s="1"/>
    </row>
    <row r="23" spans="1:24" x14ac:dyDescent="0.3">
      <c r="A23" t="str">
        <f>CONCATENATE(Table14[[#This Row],[Cipher]], " ",Table14[[#This Row],[Payment Type]])</f>
        <v>BE GMS</v>
      </c>
      <c r="B23" s="30" t="s">
        <v>54</v>
      </c>
      <c r="C23" s="30" t="s">
        <v>39</v>
      </c>
      <c r="D23" s="30" t="s">
        <v>55</v>
      </c>
      <c r="E23" s="30" t="s">
        <v>50</v>
      </c>
      <c r="F23" s="30">
        <v>25</v>
      </c>
      <c r="G23" s="31"/>
      <c r="H2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23" s="31" t="str">
        <f>TEXT(Table14[[#This Row],[Standard Payment Date]],"ddd")</f>
        <v>Fri</v>
      </c>
      <c r="J23" s="31" t="str">
        <f>IF(ISNA(MATCH(Table14[[#This Row],[Standard Payment Date]],'Non working days'!$A$3:$A$226,0)),"N","Y")</f>
        <v>N</v>
      </c>
      <c r="K23" s="31" t="str">
        <f>IF(OR(Table14[[#This Row],[Unmodified Day of Week]]="Sat",Table14[[#This Row],[Unmodified Day of Week]]="Sun"),"Y","N")</f>
        <v>N</v>
      </c>
      <c r="L23" s="31" t="str">
        <f>IF(OR(Table14[[#This Row],[Bank Holiday?]]="Y",Table14[[#This Row],[Weekend?]]="Y"),"Y","N")</f>
        <v>N</v>
      </c>
      <c r="M23" s="31">
        <f>IF(AND(Table14[[#This Row],[Late if non working day]]="Late",Table14[[#This Row],[BH or Weekend]]="Y"),1,0)</f>
        <v>0</v>
      </c>
      <c r="N23" s="33">
        <f>NETWORKDAYS($H$2,Table14[[#This Row],[Standard Payment Date]],'Non working days'!$A$3:$A$27)</f>
        <v>17</v>
      </c>
      <c r="O23" s="33">
        <f>Table14[[#This Row],[NetWorkDays]]-1</f>
        <v>16</v>
      </c>
      <c r="P23" s="33">
        <f>Table14[[#This Row],[NetWorkDays]]</f>
        <v>17</v>
      </c>
      <c r="Q2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3" s="31" t="str">
        <f>TEXT(Table14[[#This Row],[Pay Date]],"ddd")</f>
        <v>Fri</v>
      </c>
      <c r="S23" s="34">
        <f>WORKDAY(Table14[[#This Row],[Pay Date]],-3,'Non working days'!$A$3:$A$598)</f>
        <v>45769</v>
      </c>
      <c r="T23" s="31" t="str">
        <f>TEXT(Table14[[#This Row],[Upload Date]],"ddd")</f>
        <v>Tue</v>
      </c>
      <c r="U23" s="34">
        <f>WORKDAY(Table14[[#This Row],[Upload Date]],-5,'Non working days'!$A$3:$A$598)</f>
        <v>45758</v>
      </c>
      <c r="V23" s="31" t="str">
        <f>TEXT(Table14[[#This Row],[Deadline for Variation Submission]],"ddd")</f>
        <v>Fri</v>
      </c>
      <c r="W23" s="29"/>
      <c r="X23" s="1"/>
    </row>
    <row r="24" spans="1:24" x14ac:dyDescent="0.3">
      <c r="A24" t="str">
        <f>CONCATENATE(Table14[[#This Row],[Cipher]], " ",Table14[[#This Row],[Payment Type]])</f>
        <v>BE Registrar GMS</v>
      </c>
      <c r="B24" s="30" t="s">
        <v>54</v>
      </c>
      <c r="C24" s="30" t="s">
        <v>39</v>
      </c>
      <c r="D24" s="30" t="s">
        <v>55</v>
      </c>
      <c r="E24" s="31" t="s">
        <v>46</v>
      </c>
      <c r="F24" s="30">
        <v>25</v>
      </c>
      <c r="G24" s="31"/>
      <c r="H2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24" s="31" t="str">
        <f>TEXT(Table14[[#This Row],[Standard Payment Date]],"ddd")</f>
        <v>Fri</v>
      </c>
      <c r="J24" s="31" t="str">
        <f>IF(ISNA(MATCH(Table14[[#This Row],[Standard Payment Date]],'Non working days'!$A$3:$A$226,0)),"N","Y")</f>
        <v>N</v>
      </c>
      <c r="K24" s="31" t="str">
        <f>IF(OR(Table14[[#This Row],[Unmodified Day of Week]]="Sat",Table14[[#This Row],[Unmodified Day of Week]]="Sun"),"Y","N")</f>
        <v>N</v>
      </c>
      <c r="L24" s="31" t="str">
        <f>IF(OR(Table14[[#This Row],[Bank Holiday?]]="Y",Table14[[#This Row],[Weekend?]]="Y"),"Y","N")</f>
        <v>N</v>
      </c>
      <c r="M24" s="31">
        <f>IF(AND(Table14[[#This Row],[Late if non working day]]="Late",Table14[[#This Row],[BH or Weekend]]="Y"),1,0)</f>
        <v>0</v>
      </c>
      <c r="N24" s="33">
        <f>NETWORKDAYS($H$2,Table14[[#This Row],[Standard Payment Date]],'Non working days'!$A$3:$A$27)</f>
        <v>17</v>
      </c>
      <c r="O24" s="33">
        <f>Table14[[#This Row],[NetWorkDays]]-1</f>
        <v>16</v>
      </c>
      <c r="P24" s="33">
        <f>Table14[[#This Row],[NetWorkDays]]</f>
        <v>17</v>
      </c>
      <c r="Q2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4" s="31" t="str">
        <f>TEXT(Table14[[#This Row],[Pay Date]],"ddd")</f>
        <v>Fri</v>
      </c>
      <c r="S24" s="34">
        <f>WORKDAY(Table14[[#This Row],[Pay Date]],-3,'Non working days'!$A$3:$A$598)</f>
        <v>45769</v>
      </c>
      <c r="T24" s="31" t="str">
        <f>TEXT(Table14[[#This Row],[Upload Date]],"ddd")</f>
        <v>Tue</v>
      </c>
      <c r="U24" s="34">
        <f>WORKDAY(Table14[[#This Row],[Upload Date]],-5,'Non working days'!$A$3:$A$598)</f>
        <v>45758</v>
      </c>
      <c r="V24" s="31" t="str">
        <f>TEXT(Table14[[#This Row],[Deadline for Variation Submission]],"ddd")</f>
        <v>Fri</v>
      </c>
      <c r="W24" s="29"/>
      <c r="X24" s="1"/>
    </row>
    <row r="25" spans="1:24" x14ac:dyDescent="0.3">
      <c r="A25" t="str">
        <f>CONCATENATE(Table14[[#This Row],[Cipher]], " ",Table14[[#This Row],[Payment Type]])</f>
        <v>BE PMS Adhoc</v>
      </c>
      <c r="B25" s="30" t="s">
        <v>54</v>
      </c>
      <c r="C25" s="30" t="s">
        <v>39</v>
      </c>
      <c r="D25" s="30" t="s">
        <v>55</v>
      </c>
      <c r="E25" s="30" t="s">
        <v>56</v>
      </c>
      <c r="F25" s="30">
        <v>25</v>
      </c>
      <c r="G25" s="31"/>
      <c r="H2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25" s="31" t="str">
        <f>TEXT(Table14[[#This Row],[Standard Payment Date]],"ddd")</f>
        <v>Fri</v>
      </c>
      <c r="J25" s="31" t="str">
        <f>IF(ISNA(MATCH(Table14[[#This Row],[Standard Payment Date]],'Non working days'!$A$3:$A$226,0)),"N","Y")</f>
        <v>N</v>
      </c>
      <c r="K25" s="31" t="str">
        <f>IF(OR(Table14[[#This Row],[Unmodified Day of Week]]="Sat",Table14[[#This Row],[Unmodified Day of Week]]="Sun"),"Y","N")</f>
        <v>N</v>
      </c>
      <c r="L25" s="31" t="str">
        <f>IF(OR(Table14[[#This Row],[Bank Holiday?]]="Y",Table14[[#This Row],[Weekend?]]="Y"),"Y","N")</f>
        <v>N</v>
      </c>
      <c r="M25" s="31">
        <f>IF(AND(Table14[[#This Row],[Late if non working day]]="Late",Table14[[#This Row],[BH or Weekend]]="Y"),1,0)</f>
        <v>0</v>
      </c>
      <c r="N25" s="33">
        <f>NETWORKDAYS($H$2,Table14[[#This Row],[Standard Payment Date]],'Non working days'!$A$3:$A$27)</f>
        <v>17</v>
      </c>
      <c r="O25" s="33">
        <f>Table14[[#This Row],[NetWorkDays]]-1</f>
        <v>16</v>
      </c>
      <c r="P25" s="33">
        <f>Table14[[#This Row],[NetWorkDays]]</f>
        <v>17</v>
      </c>
      <c r="Q2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5" s="31" t="str">
        <f>TEXT(Table14[[#This Row],[Pay Date]],"ddd")</f>
        <v>Fri</v>
      </c>
      <c r="S25" s="34">
        <f>WORKDAY(Table14[[#This Row],[Pay Date]],-3,'Non working days'!$A$3:$A$598)</f>
        <v>45769</v>
      </c>
      <c r="T25" s="31" t="str">
        <f>TEXT(Table14[[#This Row],[Upload Date]],"ddd")</f>
        <v>Tue</v>
      </c>
      <c r="U25" s="34">
        <f>WORKDAY(Table14[[#This Row],[Upload Date]],-5,'Non working days'!$A$3:$A$598)</f>
        <v>45758</v>
      </c>
      <c r="V25" s="31" t="str">
        <f>TEXT(Table14[[#This Row],[Deadline for Variation Submission]],"ddd")</f>
        <v>Fri</v>
      </c>
      <c r="W25" s="29"/>
      <c r="X25" s="1"/>
    </row>
    <row r="26" spans="1:24" x14ac:dyDescent="0.3">
      <c r="A26" t="str">
        <f>CONCATENATE(Table14[[#This Row],[Cipher]], " ",Table14[[#This Row],[Payment Type]])</f>
        <v>BE Dispensing GMS</v>
      </c>
      <c r="B26" s="30" t="s">
        <v>54</v>
      </c>
      <c r="C26" s="30" t="s">
        <v>39</v>
      </c>
      <c r="D26" s="30" t="s">
        <v>55</v>
      </c>
      <c r="E26" s="31" t="s">
        <v>41</v>
      </c>
      <c r="F26" s="30" t="s">
        <v>51</v>
      </c>
      <c r="G26" s="30"/>
      <c r="H2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6" s="31" t="str">
        <f>TEXT(Table14[[#This Row],[Standard Payment Date]],"ddd")</f>
        <v>Wed</v>
      </c>
      <c r="J26" s="31" t="str">
        <f>IF(ISNA(MATCH(Table14[[#This Row],[Standard Payment Date]],'Non working days'!$A$3:$A$226,0)),"N","Y")</f>
        <v>N</v>
      </c>
      <c r="K26" s="31" t="str">
        <f>IF(OR(Table14[[#This Row],[Unmodified Day of Week]]="Sat",Table14[[#This Row],[Unmodified Day of Week]]="Sun"),"Y","N")</f>
        <v>N</v>
      </c>
      <c r="L26" s="31" t="str">
        <f>IF(OR(Table14[[#This Row],[Bank Holiday?]]="Y",Table14[[#This Row],[Weekend?]]="Y"),"Y","N")</f>
        <v>N</v>
      </c>
      <c r="M26" s="31">
        <f>IF(AND(Table14[[#This Row],[Late if non working day]]="Late",Table14[[#This Row],[BH or Weekend]]="Y"),1,0)</f>
        <v>0</v>
      </c>
      <c r="N26" s="33">
        <f>NETWORKDAYS($H$2,Table14[[#This Row],[Standard Payment Date]],'Non working days'!$A$3:$A$27)</f>
        <v>20</v>
      </c>
      <c r="O26" s="33">
        <f>Table14[[#This Row],[NetWorkDays]]-1</f>
        <v>19</v>
      </c>
      <c r="P26" s="33">
        <f>Table14[[#This Row],[NetWorkDays]]</f>
        <v>20</v>
      </c>
      <c r="Q2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6" s="31" t="str">
        <f>TEXT(Table14[[#This Row],[Pay Date]],"ddd")</f>
        <v>Wed</v>
      </c>
      <c r="S26" s="34">
        <f>WORKDAY(Table14[[#This Row],[Pay Date]],-3,'Non working days'!$A$3:$A$598)</f>
        <v>45772</v>
      </c>
      <c r="T26" s="31" t="str">
        <f>TEXT(Table14[[#This Row],[Upload Date]],"ddd")</f>
        <v>Fri</v>
      </c>
      <c r="U26" s="34">
        <f>WORKDAY(Table14[[#This Row],[Upload Date]],-5,'Non working days'!$A$3:$A$598)</f>
        <v>45763</v>
      </c>
      <c r="V26" s="31" t="str">
        <f>TEXT(Table14[[#This Row],[Deadline for Variation Submission]],"ddd")</f>
        <v>Wed</v>
      </c>
      <c r="W26" s="29"/>
      <c r="X26" s="1"/>
    </row>
    <row r="27" spans="1:24" x14ac:dyDescent="0.3">
      <c r="B27" s="30" t="s">
        <v>54</v>
      </c>
      <c r="C27" s="30" t="s">
        <v>39</v>
      </c>
      <c r="D27" s="30" t="s">
        <v>55</v>
      </c>
      <c r="E27" s="30" t="s">
        <v>43</v>
      </c>
      <c r="F27" s="30" t="s">
        <v>51</v>
      </c>
      <c r="G27" s="30"/>
      <c r="H2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7" s="31" t="str">
        <f>TEXT(Table14[[#This Row],[Standard Payment Date]],"ddd")</f>
        <v>Wed</v>
      </c>
      <c r="J27" s="31" t="str">
        <f>IF(ISNA(MATCH(Table14[[#This Row],[Standard Payment Date]],'Non working days'!$A$3:$A$226,0)),"N","Y")</f>
        <v>N</v>
      </c>
      <c r="K27" s="31" t="str">
        <f>IF(OR(Table14[[#This Row],[Unmodified Day of Week]]="Sat",Table14[[#This Row],[Unmodified Day of Week]]="Sun"),"Y","N")</f>
        <v>N</v>
      </c>
      <c r="L27" s="31" t="str">
        <f>IF(OR(Table14[[#This Row],[Bank Holiday?]]="Y",Table14[[#This Row],[Weekend?]]="Y"),"Y","N")</f>
        <v>N</v>
      </c>
      <c r="M27" s="31">
        <f>IF(AND(Table14[[#This Row],[Late if non working day]]="Late",Table14[[#This Row],[BH or Weekend]]="Y"),1,0)</f>
        <v>0</v>
      </c>
      <c r="N27" s="33">
        <f>NETWORKDAYS($H$2,Table14[[#This Row],[Standard Payment Date]],'Non working days'!$A$3:$A$27)</f>
        <v>20</v>
      </c>
      <c r="O27" s="33">
        <f>Table14[[#This Row],[NetWorkDays]]-1</f>
        <v>19</v>
      </c>
      <c r="P27" s="33">
        <f>Table14[[#This Row],[NetWorkDays]]</f>
        <v>20</v>
      </c>
      <c r="Q2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7" s="31" t="str">
        <f>TEXT(Table14[[#This Row],[Pay Date]],"ddd")</f>
        <v>Wed</v>
      </c>
      <c r="S27" s="34">
        <f>WORKDAY(Table14[[#This Row],[Pay Date]],-3,'Non working days'!$A$3:$A$598)</f>
        <v>45772</v>
      </c>
      <c r="T27" s="31" t="str">
        <f>TEXT(Table14[[#This Row],[Upload Date]],"ddd")</f>
        <v>Fri</v>
      </c>
      <c r="U27" s="34">
        <f>WORKDAY(Table14[[#This Row],[Upload Date]],-5,'Non working days'!$A$3:$A$598)</f>
        <v>45763</v>
      </c>
      <c r="V27" s="31" t="str">
        <f>TEXT(Table14[[#This Row],[Deadline for Variation Submission]],"ddd")</f>
        <v>Wed</v>
      </c>
      <c r="W27" s="29"/>
      <c r="X27" s="1"/>
    </row>
    <row r="28" spans="1:24" x14ac:dyDescent="0.3">
      <c r="A28" t="str">
        <f>CONCATENATE(Table14[[#This Row],[Cipher]], " ",Table14[[#This Row],[Payment Type]])</f>
        <v>BE Prescribing GMS</v>
      </c>
      <c r="B28" s="30" t="s">
        <v>54</v>
      </c>
      <c r="C28" s="30" t="s">
        <v>39</v>
      </c>
      <c r="D28" s="30" t="s">
        <v>55</v>
      </c>
      <c r="E28" s="30" t="s">
        <v>44</v>
      </c>
      <c r="F28" s="30" t="s">
        <v>51</v>
      </c>
      <c r="G28" s="30"/>
      <c r="H2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8" s="31" t="str">
        <f>TEXT(Table14[[#This Row],[Standard Payment Date]],"ddd")</f>
        <v>Wed</v>
      </c>
      <c r="J28" s="31" t="str">
        <f>IF(ISNA(MATCH(Table14[[#This Row],[Standard Payment Date]],'Non working days'!$A$3:$A$226,0)),"N","Y")</f>
        <v>N</v>
      </c>
      <c r="K28" s="31" t="str">
        <f>IF(OR(Table14[[#This Row],[Unmodified Day of Week]]="Sat",Table14[[#This Row],[Unmodified Day of Week]]="Sun"),"Y","N")</f>
        <v>N</v>
      </c>
      <c r="L28" s="31" t="str">
        <f>IF(OR(Table14[[#This Row],[Bank Holiday?]]="Y",Table14[[#This Row],[Weekend?]]="Y"),"Y","N")</f>
        <v>N</v>
      </c>
      <c r="M28" s="31">
        <f>IF(AND(Table14[[#This Row],[Late if non working day]]="Late",Table14[[#This Row],[BH or Weekend]]="Y"),1,0)</f>
        <v>0</v>
      </c>
      <c r="N28" s="33">
        <f>NETWORKDAYS($H$2,Table14[[#This Row],[Standard Payment Date]],'Non working days'!$A$3:$A$27)</f>
        <v>20</v>
      </c>
      <c r="O28" s="33">
        <f>Table14[[#This Row],[NetWorkDays]]-1</f>
        <v>19</v>
      </c>
      <c r="P28" s="33">
        <f>Table14[[#This Row],[NetWorkDays]]</f>
        <v>20</v>
      </c>
      <c r="Q2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8" s="31" t="str">
        <f>TEXT(Table14[[#This Row],[Pay Date]],"ddd")</f>
        <v>Wed</v>
      </c>
      <c r="S28" s="34">
        <f>WORKDAY(Table14[[#This Row],[Pay Date]],-3,'Non working days'!$A$3:$A$598)</f>
        <v>45772</v>
      </c>
      <c r="T28" s="31" t="str">
        <f>TEXT(Table14[[#This Row],[Upload Date]],"ddd")</f>
        <v>Fri</v>
      </c>
      <c r="U28" s="34">
        <f>WORKDAY(Table14[[#This Row],[Upload Date]],-5,'Non working days'!$A$3:$A$598)</f>
        <v>45763</v>
      </c>
      <c r="V28" s="31" t="str">
        <f>TEXT(Table14[[#This Row],[Deadline for Variation Submission]],"ddd")</f>
        <v>Wed</v>
      </c>
      <c r="W28" s="29"/>
      <c r="X28" s="1"/>
    </row>
    <row r="29" spans="1:24" x14ac:dyDescent="0.3">
      <c r="A29" t="str">
        <f>CONCATENATE(Table14[[#This Row],[Cipher]], " ",Table14[[#This Row],[Payment Type]])</f>
        <v>BE Prescribing PMS</v>
      </c>
      <c r="B29" s="30" t="s">
        <v>54</v>
      </c>
      <c r="C29" s="30" t="s">
        <v>39</v>
      </c>
      <c r="D29" s="30" t="s">
        <v>55</v>
      </c>
      <c r="E29" s="30" t="s">
        <v>45</v>
      </c>
      <c r="F29" s="30" t="s">
        <v>51</v>
      </c>
      <c r="G29" s="30"/>
      <c r="H2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9" s="31" t="str">
        <f>TEXT(Table14[[#This Row],[Standard Payment Date]],"ddd")</f>
        <v>Wed</v>
      </c>
      <c r="J29" s="31" t="str">
        <f>IF(ISNA(MATCH(Table14[[#This Row],[Standard Payment Date]],'Non working days'!$A$3:$A$226,0)),"N","Y")</f>
        <v>N</v>
      </c>
      <c r="K29" s="31" t="str">
        <f>IF(OR(Table14[[#This Row],[Unmodified Day of Week]]="Sat",Table14[[#This Row],[Unmodified Day of Week]]="Sun"),"Y","N")</f>
        <v>N</v>
      </c>
      <c r="L29" s="31" t="str">
        <f>IF(OR(Table14[[#This Row],[Bank Holiday?]]="Y",Table14[[#This Row],[Weekend?]]="Y"),"Y","N")</f>
        <v>N</v>
      </c>
      <c r="M29" s="31">
        <f>IF(AND(Table14[[#This Row],[Late if non working day]]="Late",Table14[[#This Row],[BH or Weekend]]="Y"),1,0)</f>
        <v>0</v>
      </c>
      <c r="N29" s="33">
        <f>NETWORKDAYS($H$2,Table14[[#This Row],[Standard Payment Date]],'Non working days'!$A$3:$A$27)</f>
        <v>20</v>
      </c>
      <c r="O29" s="33">
        <f>Table14[[#This Row],[NetWorkDays]]-1</f>
        <v>19</v>
      </c>
      <c r="P29" s="33">
        <f>Table14[[#This Row],[NetWorkDays]]</f>
        <v>20</v>
      </c>
      <c r="Q2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9" s="31" t="str">
        <f>TEXT(Table14[[#This Row],[Pay Date]],"ddd")</f>
        <v>Wed</v>
      </c>
      <c r="S29" s="34">
        <f>WORKDAY(Table14[[#This Row],[Pay Date]],-3,'Non working days'!$A$3:$A$598)</f>
        <v>45772</v>
      </c>
      <c r="T29" s="31" t="str">
        <f>TEXT(Table14[[#This Row],[Upload Date]],"ddd")</f>
        <v>Fri</v>
      </c>
      <c r="U29" s="34">
        <f>WORKDAY(Table14[[#This Row],[Upload Date]],-5,'Non working days'!$A$3:$A$598)</f>
        <v>45763</v>
      </c>
      <c r="V29" s="31" t="str">
        <f>TEXT(Table14[[#This Row],[Deadline for Variation Submission]],"ddd")</f>
        <v>Wed</v>
      </c>
      <c r="W29" s="29"/>
      <c r="X29" s="1"/>
    </row>
    <row r="30" spans="1:24" x14ac:dyDescent="0.3">
      <c r="A30" t="str">
        <f>CONCATENATE(Table14[[#This Row],[Cipher]], " ",Table14[[#This Row],[Payment Type]])</f>
        <v>BIK Pharmacy</v>
      </c>
      <c r="B30" s="30" t="s">
        <v>57</v>
      </c>
      <c r="C30" s="30" t="s">
        <v>39</v>
      </c>
      <c r="D30" s="30" t="s">
        <v>58</v>
      </c>
      <c r="E30" s="31" t="s">
        <v>48</v>
      </c>
      <c r="F30" s="30">
        <v>14</v>
      </c>
      <c r="G30" s="31"/>
      <c r="H3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30" s="31" t="str">
        <f>TEXT(Table14[[#This Row],[Standard Payment Date]],"ddd")</f>
        <v>Mon</v>
      </c>
      <c r="J30" s="31" t="str">
        <f>IF(ISNA(MATCH(Table14[[#This Row],[Standard Payment Date]],'Non working days'!$A$3:$A$226,0)),"N","Y")</f>
        <v>N</v>
      </c>
      <c r="K30" s="31" t="str">
        <f>IF(OR(Table14[[#This Row],[Unmodified Day of Week]]="Sat",Table14[[#This Row],[Unmodified Day of Week]]="Sun"),"Y","N")</f>
        <v>N</v>
      </c>
      <c r="L30" s="31" t="str">
        <f>IF(OR(Table14[[#This Row],[Bank Holiday?]]="Y",Table14[[#This Row],[Weekend?]]="Y"),"Y","N")</f>
        <v>N</v>
      </c>
      <c r="M30" s="31">
        <f>IF(AND(Table14[[#This Row],[Late if non working day]]="Late",Table14[[#This Row],[BH or Weekend]]="Y"),1,0)</f>
        <v>0</v>
      </c>
      <c r="N30" s="33">
        <f>NETWORKDAYS($H$2,Table14[[#This Row],[Standard Payment Date]],'Non working days'!$A$3:$A$27)</f>
        <v>10</v>
      </c>
      <c r="O30" s="33">
        <f>Table14[[#This Row],[NetWorkDays]]-1</f>
        <v>9</v>
      </c>
      <c r="P30" s="33">
        <f>Table14[[#This Row],[NetWorkDays]]</f>
        <v>10</v>
      </c>
      <c r="Q3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30" s="31" t="str">
        <f>TEXT(Table14[[#This Row],[Pay Date]],"ddd")</f>
        <v>Mon</v>
      </c>
      <c r="S30" s="34">
        <f>WORKDAY(Table14[[#This Row],[Pay Date]],-3,'Non working days'!$A$3:$A$598)</f>
        <v>45756</v>
      </c>
      <c r="T30" s="31" t="str">
        <f>TEXT(Table14[[#This Row],[Upload Date]],"ddd")</f>
        <v>Wed</v>
      </c>
      <c r="U30" s="34">
        <f>WORKDAY(Table14[[#This Row],[Upload Date]],-5,'Non working days'!$A$3:$A$598)</f>
        <v>45749</v>
      </c>
      <c r="V30" s="31" t="str">
        <f>TEXT(Table14[[#This Row],[Deadline for Variation Submission]],"ddd")</f>
        <v>Wed</v>
      </c>
      <c r="W30" s="29"/>
      <c r="X30" s="1"/>
    </row>
    <row r="31" spans="1:24" x14ac:dyDescent="0.3">
      <c r="A31" t="str">
        <f>CONCATENATE(Table14[[#This Row],[Cipher]], " ",Table14[[#This Row],[Payment Type]])</f>
        <v>BIK GMS</v>
      </c>
      <c r="B31" s="30" t="s">
        <v>57</v>
      </c>
      <c r="C31" s="30" t="s">
        <v>39</v>
      </c>
      <c r="D31" s="30" t="s">
        <v>58</v>
      </c>
      <c r="E31" s="30" t="s">
        <v>50</v>
      </c>
      <c r="F31" s="30">
        <v>15</v>
      </c>
      <c r="G31" s="31"/>
      <c r="H3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1" s="31" t="str">
        <f>TEXT(Table14[[#This Row],[Standard Payment Date]],"ddd")</f>
        <v>Tue</v>
      </c>
      <c r="J31" s="31" t="str">
        <f>IF(ISNA(MATCH(Table14[[#This Row],[Standard Payment Date]],'Non working days'!$A$3:$A$226,0)),"N","Y")</f>
        <v>N</v>
      </c>
      <c r="K31" s="31" t="str">
        <f>IF(OR(Table14[[#This Row],[Unmodified Day of Week]]="Sat",Table14[[#This Row],[Unmodified Day of Week]]="Sun"),"Y","N")</f>
        <v>N</v>
      </c>
      <c r="L31" s="31" t="str">
        <f>IF(OR(Table14[[#This Row],[Bank Holiday?]]="Y",Table14[[#This Row],[Weekend?]]="Y"),"Y","N")</f>
        <v>N</v>
      </c>
      <c r="M31" s="31">
        <f>IF(AND(Table14[[#This Row],[Late if non working day]]="Late",Table14[[#This Row],[BH or Weekend]]="Y"),1,0)</f>
        <v>0</v>
      </c>
      <c r="N31" s="33">
        <f>NETWORKDAYS($H$2,Table14[[#This Row],[Standard Payment Date]],'Non working days'!$A$3:$A$27)</f>
        <v>11</v>
      </c>
      <c r="O31" s="33">
        <f>Table14[[#This Row],[NetWorkDays]]-1</f>
        <v>10</v>
      </c>
      <c r="P31" s="33">
        <f>Table14[[#This Row],[NetWorkDays]]</f>
        <v>11</v>
      </c>
      <c r="Q3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1" s="31" t="str">
        <f>TEXT(Table14[[#This Row],[Pay Date]],"ddd")</f>
        <v>Tue</v>
      </c>
      <c r="S31" s="34">
        <f>WORKDAY(Table14[[#This Row],[Pay Date]],-3,'Non working days'!$A$3:$A$598)</f>
        <v>45757</v>
      </c>
      <c r="T31" s="31" t="str">
        <f>TEXT(Table14[[#This Row],[Upload Date]],"ddd")</f>
        <v>Thu</v>
      </c>
      <c r="U31" s="34">
        <f>WORKDAY(Table14[[#This Row],[Upload Date]],-5,'Non working days'!$A$3:$A$598)</f>
        <v>45750</v>
      </c>
      <c r="V31" s="31" t="str">
        <f>TEXT(Table14[[#This Row],[Deadline for Variation Submission]],"ddd")</f>
        <v>Thu</v>
      </c>
      <c r="W31" s="29"/>
      <c r="X31" s="1"/>
    </row>
    <row r="32" spans="1:24" x14ac:dyDescent="0.3">
      <c r="A32" t="str">
        <f>CONCATENATE(Table14[[#This Row],[Cipher]], " ",Table14[[#This Row],[Payment Type]])</f>
        <v>BIK A/PMS</v>
      </c>
      <c r="B32" s="30" t="s">
        <v>57</v>
      </c>
      <c r="C32" s="30" t="s">
        <v>39</v>
      </c>
      <c r="D32" s="30" t="s">
        <v>58</v>
      </c>
      <c r="E32" s="31" t="s">
        <v>49</v>
      </c>
      <c r="F32" s="30">
        <v>15</v>
      </c>
      <c r="G32" s="30"/>
      <c r="H3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2" s="31" t="str">
        <f>TEXT(Table14[[#This Row],[Standard Payment Date]],"ddd")</f>
        <v>Tue</v>
      </c>
      <c r="J32" s="31" t="str">
        <f>IF(ISNA(MATCH(Table14[[#This Row],[Standard Payment Date]],'Non working days'!$A$3:$A$226,0)),"N","Y")</f>
        <v>N</v>
      </c>
      <c r="K32" s="31" t="str">
        <f>IF(OR(Table14[[#This Row],[Unmodified Day of Week]]="Sat",Table14[[#This Row],[Unmodified Day of Week]]="Sun"),"Y","N")</f>
        <v>N</v>
      </c>
      <c r="L32" s="31" t="str">
        <f>IF(OR(Table14[[#This Row],[Bank Holiday?]]="Y",Table14[[#This Row],[Weekend?]]="Y"),"Y","N")</f>
        <v>N</v>
      </c>
      <c r="M32" s="31">
        <f>IF(AND(Table14[[#This Row],[Late if non working day]]="Late",Table14[[#This Row],[BH or Weekend]]="Y"),1,0)</f>
        <v>0</v>
      </c>
      <c r="N32" s="33">
        <f>NETWORKDAYS($H$2,Table14[[#This Row],[Standard Payment Date]],'Non working days'!$A$3:$A$27)</f>
        <v>11</v>
      </c>
      <c r="O32" s="33">
        <f>Table14[[#This Row],[NetWorkDays]]-1</f>
        <v>10</v>
      </c>
      <c r="P32" s="33">
        <f>Table14[[#This Row],[NetWorkDays]]</f>
        <v>11</v>
      </c>
      <c r="Q3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2" s="31" t="str">
        <f>TEXT(Table14[[#This Row],[Pay Date]],"ddd")</f>
        <v>Tue</v>
      </c>
      <c r="S32" s="34">
        <f>WORKDAY(Table14[[#This Row],[Pay Date]],-3,'Non working days'!$A$3:$A$598)</f>
        <v>45757</v>
      </c>
      <c r="T32" s="31" t="str">
        <f>TEXT(Table14[[#This Row],[Upload Date]],"ddd")</f>
        <v>Thu</v>
      </c>
      <c r="U32" s="34">
        <f>WORKDAY(Table14[[#This Row],[Upload Date]],-5,'Non working days'!$A$3:$A$598)</f>
        <v>45750</v>
      </c>
      <c r="V32" s="31" t="str">
        <f>TEXT(Table14[[#This Row],[Deadline for Variation Submission]],"ddd")</f>
        <v>Thu</v>
      </c>
      <c r="W32" s="29"/>
      <c r="X32" s="1"/>
    </row>
    <row r="33" spans="1:24" x14ac:dyDescent="0.3">
      <c r="A33" t="str">
        <f>CONCATENATE(Table14[[#This Row],[Cipher]], " ",Table14[[#This Row],[Payment Type]])</f>
        <v>BIK Prescribing GMS</v>
      </c>
      <c r="B33" s="30" t="s">
        <v>57</v>
      </c>
      <c r="C33" s="30" t="s">
        <v>39</v>
      </c>
      <c r="D33" s="30" t="s">
        <v>58</v>
      </c>
      <c r="E33" s="30" t="s">
        <v>44</v>
      </c>
      <c r="F33" s="30">
        <v>26</v>
      </c>
      <c r="G33" s="30"/>
      <c r="H3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33" s="31" t="str">
        <f>TEXT(Table14[[#This Row],[Standard Payment Date]],"ddd")</f>
        <v>Sat</v>
      </c>
      <c r="J33" s="31" t="str">
        <f>IF(ISNA(MATCH(Table14[[#This Row],[Standard Payment Date]],'Non working days'!$A$3:$A$226,0)),"N","Y")</f>
        <v>N</v>
      </c>
      <c r="K33" s="31" t="str">
        <f>IF(OR(Table14[[#This Row],[Unmodified Day of Week]]="Sat",Table14[[#This Row],[Unmodified Day of Week]]="Sun"),"Y","N")</f>
        <v>Y</v>
      </c>
      <c r="L33" s="31" t="str">
        <f>IF(OR(Table14[[#This Row],[Bank Holiday?]]="Y",Table14[[#This Row],[Weekend?]]="Y"),"Y","N")</f>
        <v>Y</v>
      </c>
      <c r="M33" s="31">
        <f>IF(AND(Table14[[#This Row],[Late if non working day]]="Late",Table14[[#This Row],[BH or Weekend]]="Y"),1,0)</f>
        <v>0</v>
      </c>
      <c r="N33" s="33">
        <f>NETWORKDAYS($H$2,Table14[[#This Row],[Standard Payment Date]],'Non working days'!$A$3:$A$27)</f>
        <v>17</v>
      </c>
      <c r="O33" s="33">
        <f>Table14[[#This Row],[NetWorkDays]]-1</f>
        <v>16</v>
      </c>
      <c r="P33" s="33">
        <f>Table14[[#This Row],[NetWorkDays]]</f>
        <v>17</v>
      </c>
      <c r="Q3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33" s="31" t="str">
        <f>TEXT(Table14[[#This Row],[Pay Date]],"ddd")</f>
        <v>Fri</v>
      </c>
      <c r="S33" s="34">
        <f>WORKDAY(Table14[[#This Row],[Pay Date]],-3,'Non working days'!$A$3:$A$598)</f>
        <v>45769</v>
      </c>
      <c r="T33" s="31" t="str">
        <f>TEXT(Table14[[#This Row],[Upload Date]],"ddd")</f>
        <v>Tue</v>
      </c>
      <c r="U33" s="34">
        <f>WORKDAY(Table14[[#This Row],[Upload Date]],-5,'Non working days'!$A$3:$A$598)</f>
        <v>45758</v>
      </c>
      <c r="V33" s="31" t="str">
        <f>TEXT(Table14[[#This Row],[Deadline for Variation Submission]],"ddd")</f>
        <v>Fri</v>
      </c>
      <c r="W33" s="29"/>
      <c r="X33" s="1"/>
    </row>
    <row r="34" spans="1:24" x14ac:dyDescent="0.3">
      <c r="A34" t="str">
        <f>CONCATENATE(Table14[[#This Row],[Cipher]], " ",Table14[[#This Row],[Payment Type]])</f>
        <v>BIK Prescribing PMS</v>
      </c>
      <c r="B34" s="30" t="s">
        <v>57</v>
      </c>
      <c r="C34" s="30" t="s">
        <v>39</v>
      </c>
      <c r="D34" s="30" t="s">
        <v>58</v>
      </c>
      <c r="E34" s="30" t="s">
        <v>45</v>
      </c>
      <c r="F34" s="30">
        <v>26</v>
      </c>
      <c r="G34" s="30"/>
      <c r="H3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34" s="31" t="str">
        <f>TEXT(Table14[[#This Row],[Standard Payment Date]],"ddd")</f>
        <v>Sat</v>
      </c>
      <c r="J34" s="31" t="str">
        <f>IF(ISNA(MATCH(Table14[[#This Row],[Standard Payment Date]],'Non working days'!$A$3:$A$226,0)),"N","Y")</f>
        <v>N</v>
      </c>
      <c r="K34" s="31" t="str">
        <f>IF(OR(Table14[[#This Row],[Unmodified Day of Week]]="Sat",Table14[[#This Row],[Unmodified Day of Week]]="Sun"),"Y","N")</f>
        <v>Y</v>
      </c>
      <c r="L34" s="31" t="str">
        <f>IF(OR(Table14[[#This Row],[Bank Holiday?]]="Y",Table14[[#This Row],[Weekend?]]="Y"),"Y","N")</f>
        <v>Y</v>
      </c>
      <c r="M34" s="31">
        <f>IF(AND(Table14[[#This Row],[Late if non working day]]="Late",Table14[[#This Row],[BH or Weekend]]="Y"),1,0)</f>
        <v>0</v>
      </c>
      <c r="N34" s="33">
        <f>NETWORKDAYS($H$2,Table14[[#This Row],[Standard Payment Date]],'Non working days'!$A$3:$A$27)</f>
        <v>17</v>
      </c>
      <c r="O34" s="33">
        <f>Table14[[#This Row],[NetWorkDays]]-1</f>
        <v>16</v>
      </c>
      <c r="P34" s="33">
        <f>Table14[[#This Row],[NetWorkDays]]</f>
        <v>17</v>
      </c>
      <c r="Q3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34" s="31" t="str">
        <f>TEXT(Table14[[#This Row],[Pay Date]],"ddd")</f>
        <v>Fri</v>
      </c>
      <c r="S34" s="34">
        <f>WORKDAY(Table14[[#This Row],[Pay Date]],-3,'Non working days'!$A$3:$A$598)</f>
        <v>45769</v>
      </c>
      <c r="T34" s="31" t="str">
        <f>TEXT(Table14[[#This Row],[Upload Date]],"ddd")</f>
        <v>Tue</v>
      </c>
      <c r="U34" s="34">
        <f>WORKDAY(Table14[[#This Row],[Upload Date]],-5,'Non working days'!$A$3:$A$598)</f>
        <v>45758</v>
      </c>
      <c r="V34" s="31" t="str">
        <f>TEXT(Table14[[#This Row],[Deadline for Variation Submission]],"ddd")</f>
        <v>Fri</v>
      </c>
      <c r="W34" s="29"/>
      <c r="X34" s="1"/>
    </row>
    <row r="35" spans="1:24" x14ac:dyDescent="0.3">
      <c r="A35" t="str">
        <f>CONCATENATE(Table14[[#This Row],[Cipher]], " ",Table14[[#This Row],[Payment Type]])</f>
        <v>BIR Pharmacy</v>
      </c>
      <c r="B35" s="30" t="s">
        <v>59</v>
      </c>
      <c r="C35" s="30" t="s">
        <v>39</v>
      </c>
      <c r="D35" s="30" t="s">
        <v>60</v>
      </c>
      <c r="E35" s="31" t="s">
        <v>48</v>
      </c>
      <c r="F35" s="30">
        <v>14</v>
      </c>
      <c r="G35" s="31"/>
      <c r="H3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35" s="31" t="str">
        <f>TEXT(Table14[[#This Row],[Standard Payment Date]],"ddd")</f>
        <v>Mon</v>
      </c>
      <c r="J35" s="31" t="str">
        <f>IF(ISNA(MATCH(Table14[[#This Row],[Standard Payment Date]],'Non working days'!$A$3:$A$226,0)),"N","Y")</f>
        <v>N</v>
      </c>
      <c r="K35" s="31" t="str">
        <f>IF(OR(Table14[[#This Row],[Unmodified Day of Week]]="Sat",Table14[[#This Row],[Unmodified Day of Week]]="Sun"),"Y","N")</f>
        <v>N</v>
      </c>
      <c r="L35" s="31" t="str">
        <f>IF(OR(Table14[[#This Row],[Bank Holiday?]]="Y",Table14[[#This Row],[Weekend?]]="Y"),"Y","N")</f>
        <v>N</v>
      </c>
      <c r="M35" s="31">
        <f>IF(AND(Table14[[#This Row],[Late if non working day]]="Late",Table14[[#This Row],[BH or Weekend]]="Y"),1,0)</f>
        <v>0</v>
      </c>
      <c r="N35" s="33">
        <f>NETWORKDAYS($H$2,Table14[[#This Row],[Standard Payment Date]],'Non working days'!$A$3:$A$27)</f>
        <v>10</v>
      </c>
      <c r="O35" s="33">
        <f>Table14[[#This Row],[NetWorkDays]]-1</f>
        <v>9</v>
      </c>
      <c r="P35" s="33">
        <f>Table14[[#This Row],[NetWorkDays]]</f>
        <v>10</v>
      </c>
      <c r="Q3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35" s="31" t="str">
        <f>TEXT(Table14[[#This Row],[Pay Date]],"ddd")</f>
        <v>Mon</v>
      </c>
      <c r="S35" s="34">
        <f>WORKDAY(Table14[[#This Row],[Pay Date]],-3,'Non working days'!$A$3:$A$598)</f>
        <v>45756</v>
      </c>
      <c r="T35" s="31" t="str">
        <f>TEXT(Table14[[#This Row],[Upload Date]],"ddd")</f>
        <v>Wed</v>
      </c>
      <c r="U35" s="34">
        <f>WORKDAY(Table14[[#This Row],[Upload Date]],-5,'Non working days'!$A$3:$A$598)</f>
        <v>45749</v>
      </c>
      <c r="V35" s="31" t="str">
        <f>TEXT(Table14[[#This Row],[Deadline for Variation Submission]],"ddd")</f>
        <v>Wed</v>
      </c>
      <c r="W35" s="29"/>
      <c r="X35" s="1"/>
    </row>
    <row r="36" spans="1:24" x14ac:dyDescent="0.3">
      <c r="A36" t="str">
        <f>CONCATENATE(Table14[[#This Row],[Cipher]], " ",Table14[[#This Row],[Payment Type]])</f>
        <v>BIR GMS</v>
      </c>
      <c r="B36" s="30" t="s">
        <v>59</v>
      </c>
      <c r="C36" s="30" t="s">
        <v>39</v>
      </c>
      <c r="D36" s="30" t="s">
        <v>60</v>
      </c>
      <c r="E36" s="30" t="s">
        <v>50</v>
      </c>
      <c r="F36" s="30">
        <v>25</v>
      </c>
      <c r="G36" s="31"/>
      <c r="H3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36" s="31" t="str">
        <f>TEXT(Table14[[#This Row],[Standard Payment Date]],"ddd")</f>
        <v>Fri</v>
      </c>
      <c r="J36" s="31" t="str">
        <f>IF(ISNA(MATCH(Table14[[#This Row],[Standard Payment Date]],'Non working days'!$A$3:$A$226,0)),"N","Y")</f>
        <v>N</v>
      </c>
      <c r="K36" s="31" t="str">
        <f>IF(OR(Table14[[#This Row],[Unmodified Day of Week]]="Sat",Table14[[#This Row],[Unmodified Day of Week]]="Sun"),"Y","N")</f>
        <v>N</v>
      </c>
      <c r="L36" s="31" t="str">
        <f>IF(OR(Table14[[#This Row],[Bank Holiday?]]="Y",Table14[[#This Row],[Weekend?]]="Y"),"Y","N")</f>
        <v>N</v>
      </c>
      <c r="M36" s="31">
        <f>IF(AND(Table14[[#This Row],[Late if non working day]]="Late",Table14[[#This Row],[BH or Weekend]]="Y"),1,0)</f>
        <v>0</v>
      </c>
      <c r="N36" s="33">
        <f>NETWORKDAYS($H$2,Table14[[#This Row],[Standard Payment Date]],'Non working days'!$A$3:$A$27)</f>
        <v>17</v>
      </c>
      <c r="O36" s="33">
        <f>Table14[[#This Row],[NetWorkDays]]-1</f>
        <v>16</v>
      </c>
      <c r="P36" s="33">
        <f>Table14[[#This Row],[NetWorkDays]]</f>
        <v>17</v>
      </c>
      <c r="Q3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36" s="31" t="str">
        <f>TEXT(Table14[[#This Row],[Pay Date]],"ddd")</f>
        <v>Fri</v>
      </c>
      <c r="S36" s="34">
        <f>WORKDAY(Table14[[#This Row],[Pay Date]],-3,'Non working days'!$A$3:$A$598)</f>
        <v>45769</v>
      </c>
      <c r="T36" s="31" t="str">
        <f>TEXT(Table14[[#This Row],[Upload Date]],"ddd")</f>
        <v>Tue</v>
      </c>
      <c r="U36" s="34">
        <f>WORKDAY(Table14[[#This Row],[Upload Date]],-5,'Non working days'!$A$3:$A$598)</f>
        <v>45758</v>
      </c>
      <c r="V36" s="31" t="str">
        <f>TEXT(Table14[[#This Row],[Deadline for Variation Submission]],"ddd")</f>
        <v>Fri</v>
      </c>
      <c r="W36" s="29"/>
      <c r="X36" s="1"/>
    </row>
    <row r="37" spans="1:24" x14ac:dyDescent="0.3">
      <c r="A37" t="str">
        <f>CONCATENATE(Table14[[#This Row],[Cipher]], " ",Table14[[#This Row],[Payment Type]])</f>
        <v>BIR A/PMS</v>
      </c>
      <c r="B37" s="30" t="s">
        <v>59</v>
      </c>
      <c r="C37" s="30" t="s">
        <v>39</v>
      </c>
      <c r="D37" s="30" t="s">
        <v>60</v>
      </c>
      <c r="E37" s="31" t="s">
        <v>49</v>
      </c>
      <c r="F37" s="30">
        <v>25</v>
      </c>
      <c r="G37" s="30"/>
      <c r="H3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37" s="31" t="str">
        <f>TEXT(Table14[[#This Row],[Standard Payment Date]],"ddd")</f>
        <v>Fri</v>
      </c>
      <c r="J37" s="31" t="str">
        <f>IF(ISNA(MATCH(Table14[[#This Row],[Standard Payment Date]],'Non working days'!$A$3:$A$226,0)),"N","Y")</f>
        <v>N</v>
      </c>
      <c r="K37" s="31" t="str">
        <f>IF(OR(Table14[[#This Row],[Unmodified Day of Week]]="Sat",Table14[[#This Row],[Unmodified Day of Week]]="Sun"),"Y","N")</f>
        <v>N</v>
      </c>
      <c r="L37" s="31" t="str">
        <f>IF(OR(Table14[[#This Row],[Bank Holiday?]]="Y",Table14[[#This Row],[Weekend?]]="Y"),"Y","N")</f>
        <v>N</v>
      </c>
      <c r="M37" s="31">
        <f>IF(AND(Table14[[#This Row],[Late if non working day]]="Late",Table14[[#This Row],[BH or Weekend]]="Y"),1,0)</f>
        <v>0</v>
      </c>
      <c r="N37" s="33">
        <f>NETWORKDAYS($H$2,Table14[[#This Row],[Standard Payment Date]],'Non working days'!$A$3:$A$27)</f>
        <v>17</v>
      </c>
      <c r="O37" s="33">
        <f>Table14[[#This Row],[NetWorkDays]]-1</f>
        <v>16</v>
      </c>
      <c r="P37" s="33">
        <f>Table14[[#This Row],[NetWorkDays]]</f>
        <v>17</v>
      </c>
      <c r="Q3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37" s="31" t="str">
        <f>TEXT(Table14[[#This Row],[Pay Date]],"ddd")</f>
        <v>Fri</v>
      </c>
      <c r="S37" s="34">
        <f>WORKDAY(Table14[[#This Row],[Pay Date]],-3,'Non working days'!$A$3:$A$598)</f>
        <v>45769</v>
      </c>
      <c r="T37" s="31" t="str">
        <f>TEXT(Table14[[#This Row],[Upload Date]],"ddd")</f>
        <v>Tue</v>
      </c>
      <c r="U37" s="34">
        <f>WORKDAY(Table14[[#This Row],[Upload Date]],-5,'Non working days'!$A$3:$A$598)</f>
        <v>45758</v>
      </c>
      <c r="V37" s="31" t="str">
        <f>TEXT(Table14[[#This Row],[Deadline for Variation Submission]],"ddd")</f>
        <v>Fri</v>
      </c>
      <c r="W37" s="29"/>
      <c r="X37" s="1"/>
    </row>
    <row r="38" spans="1:24" x14ac:dyDescent="0.3">
      <c r="A38" t="str">
        <f>CONCATENATE(Table14[[#This Row],[Cipher]], " ",Table14[[#This Row],[Payment Type]])</f>
        <v>BIR Prescribing GMS</v>
      </c>
      <c r="B38" s="30" t="s">
        <v>59</v>
      </c>
      <c r="C38" s="30" t="s">
        <v>39</v>
      </c>
      <c r="D38" s="30" t="s">
        <v>60</v>
      </c>
      <c r="E38" s="30" t="s">
        <v>44</v>
      </c>
      <c r="F38" s="30">
        <v>25</v>
      </c>
      <c r="G38" s="30"/>
      <c r="H3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38" s="31" t="str">
        <f>TEXT(Table14[[#This Row],[Standard Payment Date]],"ddd")</f>
        <v>Fri</v>
      </c>
      <c r="J38" s="31" t="str">
        <f>IF(ISNA(MATCH(Table14[[#This Row],[Standard Payment Date]],'Non working days'!$A$3:$A$226,0)),"N","Y")</f>
        <v>N</v>
      </c>
      <c r="K38" s="31" t="str">
        <f>IF(OR(Table14[[#This Row],[Unmodified Day of Week]]="Sat",Table14[[#This Row],[Unmodified Day of Week]]="Sun"),"Y","N")</f>
        <v>N</v>
      </c>
      <c r="L38" s="31" t="str">
        <f>IF(OR(Table14[[#This Row],[Bank Holiday?]]="Y",Table14[[#This Row],[Weekend?]]="Y"),"Y","N")</f>
        <v>N</v>
      </c>
      <c r="M38" s="31">
        <f>IF(AND(Table14[[#This Row],[Late if non working day]]="Late",Table14[[#This Row],[BH or Weekend]]="Y"),1,0)</f>
        <v>0</v>
      </c>
      <c r="N38" s="33">
        <f>NETWORKDAYS($H$2,Table14[[#This Row],[Standard Payment Date]],'Non working days'!$A$3:$A$27)</f>
        <v>17</v>
      </c>
      <c r="O38" s="33">
        <f>Table14[[#This Row],[NetWorkDays]]-1</f>
        <v>16</v>
      </c>
      <c r="P38" s="33">
        <f>Table14[[#This Row],[NetWorkDays]]</f>
        <v>17</v>
      </c>
      <c r="Q3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38" s="31" t="str">
        <f>TEXT(Table14[[#This Row],[Pay Date]],"ddd")</f>
        <v>Fri</v>
      </c>
      <c r="S38" s="34">
        <f>WORKDAY(Table14[[#This Row],[Pay Date]],-3,'Non working days'!$A$3:$A$598)</f>
        <v>45769</v>
      </c>
      <c r="T38" s="31" t="str">
        <f>TEXT(Table14[[#This Row],[Upload Date]],"ddd")</f>
        <v>Tue</v>
      </c>
      <c r="U38" s="34">
        <f>WORKDAY(Table14[[#This Row],[Upload Date]],-5,'Non working days'!$A$3:$A$598)</f>
        <v>45758</v>
      </c>
      <c r="V38" s="31" t="str">
        <f>TEXT(Table14[[#This Row],[Deadline for Variation Submission]],"ddd")</f>
        <v>Fri</v>
      </c>
      <c r="W38" s="29"/>
      <c r="X38" s="1"/>
    </row>
    <row r="39" spans="1:24" x14ac:dyDescent="0.3">
      <c r="A39" t="str">
        <f>CONCATENATE(Table14[[#This Row],[Cipher]], " ",Table14[[#This Row],[Payment Type]])</f>
        <v>BIR Prescribing PMS</v>
      </c>
      <c r="B39" s="30" t="s">
        <v>59</v>
      </c>
      <c r="C39" s="30" t="s">
        <v>39</v>
      </c>
      <c r="D39" s="30" t="s">
        <v>60</v>
      </c>
      <c r="E39" s="30" t="s">
        <v>45</v>
      </c>
      <c r="F39" s="30">
        <v>25</v>
      </c>
      <c r="G39" s="30"/>
      <c r="H3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39" s="31" t="str">
        <f>TEXT(Table14[[#This Row],[Standard Payment Date]],"ddd")</f>
        <v>Fri</v>
      </c>
      <c r="J39" s="31" t="str">
        <f>IF(ISNA(MATCH(Table14[[#This Row],[Standard Payment Date]],'Non working days'!$A$3:$A$226,0)),"N","Y")</f>
        <v>N</v>
      </c>
      <c r="K39" s="31" t="str">
        <f>IF(OR(Table14[[#This Row],[Unmodified Day of Week]]="Sat",Table14[[#This Row],[Unmodified Day of Week]]="Sun"),"Y","N")</f>
        <v>N</v>
      </c>
      <c r="L39" s="31" t="str">
        <f>IF(OR(Table14[[#This Row],[Bank Holiday?]]="Y",Table14[[#This Row],[Weekend?]]="Y"),"Y","N")</f>
        <v>N</v>
      </c>
      <c r="M39" s="31">
        <f>IF(AND(Table14[[#This Row],[Late if non working day]]="Late",Table14[[#This Row],[BH or Weekend]]="Y"),1,0)</f>
        <v>0</v>
      </c>
      <c r="N39" s="33">
        <f>NETWORKDAYS($H$2,Table14[[#This Row],[Standard Payment Date]],'Non working days'!$A$3:$A$27)</f>
        <v>17</v>
      </c>
      <c r="O39" s="33">
        <f>Table14[[#This Row],[NetWorkDays]]-1</f>
        <v>16</v>
      </c>
      <c r="P39" s="33">
        <f>Table14[[#This Row],[NetWorkDays]]</f>
        <v>17</v>
      </c>
      <c r="Q3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39" s="31" t="str">
        <f>TEXT(Table14[[#This Row],[Pay Date]],"ddd")</f>
        <v>Fri</v>
      </c>
      <c r="S39" s="34">
        <f>WORKDAY(Table14[[#This Row],[Pay Date]],-3,'Non working days'!$A$3:$A$598)</f>
        <v>45769</v>
      </c>
      <c r="T39" s="31" t="str">
        <f>TEXT(Table14[[#This Row],[Upload Date]],"ddd")</f>
        <v>Tue</v>
      </c>
      <c r="U39" s="34">
        <f>WORKDAY(Table14[[#This Row],[Upload Date]],-5,'Non working days'!$A$3:$A$598)</f>
        <v>45758</v>
      </c>
      <c r="V39" s="31" t="str">
        <f>TEXT(Table14[[#This Row],[Deadline for Variation Submission]],"ddd")</f>
        <v>Fri</v>
      </c>
      <c r="W39" s="29"/>
      <c r="X39" s="1"/>
    </row>
    <row r="40" spans="1:24" x14ac:dyDescent="0.3">
      <c r="A40" t="str">
        <f>CONCATENATE(Table14[[#This Row],[Cipher]], " ",Table14[[#This Row],[Payment Type]])</f>
        <v>BRA Dispensing GMS</v>
      </c>
      <c r="B40" s="30" t="s">
        <v>61</v>
      </c>
      <c r="C40" s="30" t="s">
        <v>39</v>
      </c>
      <c r="D40" s="30" t="s">
        <v>62</v>
      </c>
      <c r="E40" s="31" t="s">
        <v>41</v>
      </c>
      <c r="F40" s="30" t="s">
        <v>42</v>
      </c>
      <c r="G40" s="30"/>
      <c r="H4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40" s="31" t="str">
        <f>TEXT(Table14[[#This Row],[Standard Payment Date]],"ddd")</f>
        <v>Tue</v>
      </c>
      <c r="J40" s="31" t="str">
        <f>IF(ISNA(MATCH(Table14[[#This Row],[Standard Payment Date]],'Non working days'!$A$3:$A$226,0)),"N","Y")</f>
        <v>N</v>
      </c>
      <c r="K40" s="31" t="str">
        <f>IF(OR(Table14[[#This Row],[Unmodified Day of Week]]="Sat",Table14[[#This Row],[Unmodified Day of Week]]="Sun"),"Y","N")</f>
        <v>N</v>
      </c>
      <c r="L40" s="31" t="str">
        <f>IF(OR(Table14[[#This Row],[Bank Holiday?]]="Y",Table14[[#This Row],[Weekend?]]="Y"),"Y","N")</f>
        <v>N</v>
      </c>
      <c r="M40" s="31">
        <f>IF(AND(Table14[[#This Row],[Late if non working day]]="Late",Table14[[#This Row],[BH or Weekend]]="Y"),1,0)</f>
        <v>0</v>
      </c>
      <c r="N40" s="33">
        <f>NETWORKDAYS($H$2,Table14[[#This Row],[Standard Payment Date]],'Non working days'!$A$3:$A$27)</f>
        <v>1</v>
      </c>
      <c r="O40" s="33">
        <f>Table14[[#This Row],[NetWorkDays]]-1</f>
        <v>0</v>
      </c>
      <c r="P40" s="33">
        <f>Table14[[#This Row],[NetWorkDays]]</f>
        <v>1</v>
      </c>
      <c r="Q4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40" s="31" t="str">
        <f>TEXT(Table14[[#This Row],[Pay Date]],"ddd")</f>
        <v>Tue</v>
      </c>
      <c r="S40" s="34">
        <f>WORKDAY(Table14[[#This Row],[Pay Date]],-3,'Non working days'!$A$3:$A$598)</f>
        <v>45743</v>
      </c>
      <c r="T40" s="31" t="str">
        <f>TEXT(Table14[[#This Row],[Upload Date]],"ddd")</f>
        <v>Thu</v>
      </c>
      <c r="U40" s="34">
        <f>WORKDAY(Table14[[#This Row],[Upload Date]],-5,'Non working days'!$A$3:$A$598)</f>
        <v>45736</v>
      </c>
      <c r="V40" s="31" t="str">
        <f>TEXT(Table14[[#This Row],[Deadline for Variation Submission]],"ddd")</f>
        <v>Thu</v>
      </c>
      <c r="W40" s="29"/>
      <c r="X40" s="1"/>
    </row>
    <row r="41" spans="1:24" x14ac:dyDescent="0.3">
      <c r="A41" t="str">
        <f>CONCATENATE(Table14[[#This Row],[Cipher]], " ",Table14[[#This Row],[Payment Type]])</f>
        <v>BRA Dispensing PMS</v>
      </c>
      <c r="B41" s="30" t="s">
        <v>61</v>
      </c>
      <c r="C41" s="30" t="s">
        <v>39</v>
      </c>
      <c r="D41" s="30" t="s">
        <v>62</v>
      </c>
      <c r="E41" s="30" t="s">
        <v>43</v>
      </c>
      <c r="F41" s="30" t="s">
        <v>42</v>
      </c>
      <c r="G41" s="30"/>
      <c r="H4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41" s="31" t="str">
        <f>TEXT(Table14[[#This Row],[Standard Payment Date]],"ddd")</f>
        <v>Tue</v>
      </c>
      <c r="J41" s="31" t="str">
        <f>IF(ISNA(MATCH(Table14[[#This Row],[Standard Payment Date]],'Non working days'!$A$3:$A$226,0)),"N","Y")</f>
        <v>N</v>
      </c>
      <c r="K41" s="31" t="str">
        <f>IF(OR(Table14[[#This Row],[Unmodified Day of Week]]="Sat",Table14[[#This Row],[Unmodified Day of Week]]="Sun"),"Y","N")</f>
        <v>N</v>
      </c>
      <c r="L41" s="31" t="str">
        <f>IF(OR(Table14[[#This Row],[Bank Holiday?]]="Y",Table14[[#This Row],[Weekend?]]="Y"),"Y","N")</f>
        <v>N</v>
      </c>
      <c r="M41" s="31">
        <f>IF(AND(Table14[[#This Row],[Late if non working day]]="Late",Table14[[#This Row],[BH or Weekend]]="Y"),1,0)</f>
        <v>0</v>
      </c>
      <c r="N41" s="33">
        <f>NETWORKDAYS($H$2,Table14[[#This Row],[Standard Payment Date]],'Non working days'!$A$3:$A$27)</f>
        <v>1</v>
      </c>
      <c r="O41" s="33">
        <f>Table14[[#This Row],[NetWorkDays]]-1</f>
        <v>0</v>
      </c>
      <c r="P41" s="33">
        <f>Table14[[#This Row],[NetWorkDays]]</f>
        <v>1</v>
      </c>
      <c r="Q4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41" s="31" t="str">
        <f>TEXT(Table14[[#This Row],[Pay Date]],"ddd")</f>
        <v>Tue</v>
      </c>
      <c r="S41" s="34">
        <f>WORKDAY(Table14[[#This Row],[Pay Date]],-3,'Non working days'!$A$3:$A$598)</f>
        <v>45743</v>
      </c>
      <c r="T41" s="31" t="str">
        <f>TEXT(Table14[[#This Row],[Upload Date]],"ddd")</f>
        <v>Thu</v>
      </c>
      <c r="U41" s="34">
        <f>WORKDAY(Table14[[#This Row],[Upload Date]],-5,'Non working days'!$A$3:$A$598)</f>
        <v>45736</v>
      </c>
      <c r="V41" s="31" t="str">
        <f>TEXT(Table14[[#This Row],[Deadline for Variation Submission]],"ddd")</f>
        <v>Thu</v>
      </c>
      <c r="W41" s="29"/>
      <c r="X41" s="1"/>
    </row>
    <row r="42" spans="1:24" x14ac:dyDescent="0.3">
      <c r="A42" t="str">
        <f>CONCATENATE(Table14[[#This Row],[Cipher]], " ",Table14[[#This Row],[Payment Type]])</f>
        <v>BRA Prescribing GMS</v>
      </c>
      <c r="B42" s="30" t="s">
        <v>61</v>
      </c>
      <c r="C42" s="30" t="s">
        <v>39</v>
      </c>
      <c r="D42" s="30" t="s">
        <v>62</v>
      </c>
      <c r="E42" s="30" t="s">
        <v>44</v>
      </c>
      <c r="F42" s="30" t="s">
        <v>42</v>
      </c>
      <c r="G42" s="30"/>
      <c r="H4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42" s="31" t="str">
        <f>TEXT(Table14[[#This Row],[Standard Payment Date]],"ddd")</f>
        <v>Tue</v>
      </c>
      <c r="J42" s="31" t="str">
        <f>IF(ISNA(MATCH(Table14[[#This Row],[Standard Payment Date]],'Non working days'!$A$3:$A$226,0)),"N","Y")</f>
        <v>N</v>
      </c>
      <c r="K42" s="31" t="str">
        <f>IF(OR(Table14[[#This Row],[Unmodified Day of Week]]="Sat",Table14[[#This Row],[Unmodified Day of Week]]="Sun"),"Y","N")</f>
        <v>N</v>
      </c>
      <c r="L42" s="31" t="str">
        <f>IF(OR(Table14[[#This Row],[Bank Holiday?]]="Y",Table14[[#This Row],[Weekend?]]="Y"),"Y","N")</f>
        <v>N</v>
      </c>
      <c r="M42" s="31">
        <f>IF(AND(Table14[[#This Row],[Late if non working day]]="Late",Table14[[#This Row],[BH or Weekend]]="Y"),1,0)</f>
        <v>0</v>
      </c>
      <c r="N42" s="33">
        <f>NETWORKDAYS($H$2,Table14[[#This Row],[Standard Payment Date]],'Non working days'!$A$3:$A$27)</f>
        <v>1</v>
      </c>
      <c r="O42" s="33">
        <f>Table14[[#This Row],[NetWorkDays]]-1</f>
        <v>0</v>
      </c>
      <c r="P42" s="33">
        <f>Table14[[#This Row],[NetWorkDays]]</f>
        <v>1</v>
      </c>
      <c r="Q4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42" s="31" t="str">
        <f>TEXT(Table14[[#This Row],[Pay Date]],"ddd")</f>
        <v>Tue</v>
      </c>
      <c r="S42" s="34">
        <f>WORKDAY(Table14[[#This Row],[Pay Date]],-3,'Non working days'!$A$3:$A$598)</f>
        <v>45743</v>
      </c>
      <c r="T42" s="31" t="str">
        <f>TEXT(Table14[[#This Row],[Upload Date]],"ddd")</f>
        <v>Thu</v>
      </c>
      <c r="U42" s="34">
        <f>WORKDAY(Table14[[#This Row],[Upload Date]],-5,'Non working days'!$A$3:$A$598)</f>
        <v>45736</v>
      </c>
      <c r="V42" s="31" t="str">
        <f>TEXT(Table14[[#This Row],[Deadline for Variation Submission]],"ddd")</f>
        <v>Thu</v>
      </c>
      <c r="W42" s="29"/>
      <c r="X42" s="1"/>
    </row>
    <row r="43" spans="1:24" x14ac:dyDescent="0.3">
      <c r="A43" t="str">
        <f>CONCATENATE(Table14[[#This Row],[Cipher]], " ",Table14[[#This Row],[Payment Type]])</f>
        <v>BRA Prescribing PMS</v>
      </c>
      <c r="B43" s="30" t="s">
        <v>61</v>
      </c>
      <c r="C43" s="30" t="s">
        <v>39</v>
      </c>
      <c r="D43" s="30" t="s">
        <v>62</v>
      </c>
      <c r="E43" s="30" t="s">
        <v>45</v>
      </c>
      <c r="F43" s="30" t="s">
        <v>42</v>
      </c>
      <c r="G43" s="30"/>
      <c r="H4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43" s="31" t="str">
        <f>TEXT(Table14[[#This Row],[Standard Payment Date]],"ddd")</f>
        <v>Tue</v>
      </c>
      <c r="J43" s="31" t="str">
        <f>IF(ISNA(MATCH(Table14[[#This Row],[Standard Payment Date]],'Non working days'!$A$3:$A$226,0)),"N","Y")</f>
        <v>N</v>
      </c>
      <c r="K43" s="31" t="str">
        <f>IF(OR(Table14[[#This Row],[Unmodified Day of Week]]="Sat",Table14[[#This Row],[Unmodified Day of Week]]="Sun"),"Y","N")</f>
        <v>N</v>
      </c>
      <c r="L43" s="31" t="str">
        <f>IF(OR(Table14[[#This Row],[Bank Holiday?]]="Y",Table14[[#This Row],[Weekend?]]="Y"),"Y","N")</f>
        <v>N</v>
      </c>
      <c r="M43" s="31">
        <f>IF(AND(Table14[[#This Row],[Late if non working day]]="Late",Table14[[#This Row],[BH or Weekend]]="Y"),1,0)</f>
        <v>0</v>
      </c>
      <c r="N43" s="33">
        <f>NETWORKDAYS($H$2,Table14[[#This Row],[Standard Payment Date]],'Non working days'!$A$3:$A$27)</f>
        <v>1</v>
      </c>
      <c r="O43" s="33">
        <f>Table14[[#This Row],[NetWorkDays]]-1</f>
        <v>0</v>
      </c>
      <c r="P43" s="33">
        <f>Table14[[#This Row],[NetWorkDays]]</f>
        <v>1</v>
      </c>
      <c r="Q4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43" s="31" t="str">
        <f>TEXT(Table14[[#This Row],[Pay Date]],"ddd")</f>
        <v>Tue</v>
      </c>
      <c r="S43" s="34">
        <f>WORKDAY(Table14[[#This Row],[Pay Date]],-3,'Non working days'!$A$3:$A$598)</f>
        <v>45743</v>
      </c>
      <c r="T43" s="31" t="str">
        <f>TEXT(Table14[[#This Row],[Upload Date]],"ddd")</f>
        <v>Thu</v>
      </c>
      <c r="U43" s="34">
        <f>WORKDAY(Table14[[#This Row],[Upload Date]],-5,'Non working days'!$A$3:$A$598)</f>
        <v>45736</v>
      </c>
      <c r="V43" s="31" t="str">
        <f>TEXT(Table14[[#This Row],[Deadline for Variation Submission]],"ddd")</f>
        <v>Thu</v>
      </c>
      <c r="W43" s="29"/>
      <c r="X43" s="1"/>
    </row>
    <row r="44" spans="1:24" x14ac:dyDescent="0.3">
      <c r="A44" t="str">
        <f>CONCATENATE(Table14[[#This Row],[Cipher]], " ",Table14[[#This Row],[Payment Type]])</f>
        <v>BRA Pharmacy</v>
      </c>
      <c r="B44" s="30" t="s">
        <v>61</v>
      </c>
      <c r="C44" s="30" t="s">
        <v>39</v>
      </c>
      <c r="D44" s="30" t="s">
        <v>62</v>
      </c>
      <c r="E44" s="31" t="s">
        <v>48</v>
      </c>
      <c r="F44" s="30">
        <v>14</v>
      </c>
      <c r="G44" s="31"/>
      <c r="H4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4" s="31" t="str">
        <f>TEXT(Table14[[#This Row],[Standard Payment Date]],"ddd")</f>
        <v>Mon</v>
      </c>
      <c r="J44" s="31" t="str">
        <f>IF(ISNA(MATCH(Table14[[#This Row],[Standard Payment Date]],'Non working days'!$A$3:$A$226,0)),"N","Y")</f>
        <v>N</v>
      </c>
      <c r="K44" s="31" t="str">
        <f>IF(OR(Table14[[#This Row],[Unmodified Day of Week]]="Sat",Table14[[#This Row],[Unmodified Day of Week]]="Sun"),"Y","N")</f>
        <v>N</v>
      </c>
      <c r="L44" s="31" t="str">
        <f>IF(OR(Table14[[#This Row],[Bank Holiday?]]="Y",Table14[[#This Row],[Weekend?]]="Y"),"Y","N")</f>
        <v>N</v>
      </c>
      <c r="M44" s="31">
        <f>IF(AND(Table14[[#This Row],[Late if non working day]]="Late",Table14[[#This Row],[BH or Weekend]]="Y"),1,0)</f>
        <v>0</v>
      </c>
      <c r="N44" s="33">
        <f>NETWORKDAYS($H$2,Table14[[#This Row],[Standard Payment Date]],'Non working days'!$A$3:$A$27)</f>
        <v>10</v>
      </c>
      <c r="O44" s="33">
        <f>Table14[[#This Row],[NetWorkDays]]-1</f>
        <v>9</v>
      </c>
      <c r="P44" s="33">
        <f>Table14[[#This Row],[NetWorkDays]]</f>
        <v>10</v>
      </c>
      <c r="Q4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4" s="31" t="str">
        <f>TEXT(Table14[[#This Row],[Pay Date]],"ddd")</f>
        <v>Mon</v>
      </c>
      <c r="S44" s="34">
        <f>WORKDAY(Table14[[#This Row],[Pay Date]],-3,'Non working days'!$A$3:$A$598)</f>
        <v>45756</v>
      </c>
      <c r="T44" s="31" t="str">
        <f>TEXT(Table14[[#This Row],[Upload Date]],"ddd")</f>
        <v>Wed</v>
      </c>
      <c r="U44" s="34">
        <f>WORKDAY(Table14[[#This Row],[Upload Date]],-5,'Non working days'!$A$3:$A$598)</f>
        <v>45749</v>
      </c>
      <c r="V44" s="31" t="str">
        <f>TEXT(Table14[[#This Row],[Deadline for Variation Submission]],"ddd")</f>
        <v>Wed</v>
      </c>
      <c r="W44" s="29"/>
      <c r="X44" s="1"/>
    </row>
    <row r="45" spans="1:24" x14ac:dyDescent="0.3">
      <c r="A45" t="str">
        <f>CONCATENATE(Table14[[#This Row],[Cipher]], " ",Table14[[#This Row],[Payment Type]])</f>
        <v>BRA A/PMS</v>
      </c>
      <c r="B45" s="30" t="s">
        <v>61</v>
      </c>
      <c r="C45" s="30" t="s">
        <v>39</v>
      </c>
      <c r="D45" s="30" t="s">
        <v>62</v>
      </c>
      <c r="E45" s="31" t="s">
        <v>49</v>
      </c>
      <c r="F45" s="30">
        <v>15</v>
      </c>
      <c r="G45" s="30"/>
      <c r="H4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5" s="31" t="str">
        <f>TEXT(Table14[[#This Row],[Standard Payment Date]],"ddd")</f>
        <v>Tue</v>
      </c>
      <c r="J45" s="31" t="str">
        <f>IF(ISNA(MATCH(Table14[[#This Row],[Standard Payment Date]],'Non working days'!$A$3:$A$226,0)),"N","Y")</f>
        <v>N</v>
      </c>
      <c r="K45" s="31" t="str">
        <f>IF(OR(Table14[[#This Row],[Unmodified Day of Week]]="Sat",Table14[[#This Row],[Unmodified Day of Week]]="Sun"),"Y","N")</f>
        <v>N</v>
      </c>
      <c r="L45" s="31" t="str">
        <f>IF(OR(Table14[[#This Row],[Bank Holiday?]]="Y",Table14[[#This Row],[Weekend?]]="Y"),"Y","N")</f>
        <v>N</v>
      </c>
      <c r="M45" s="31">
        <f>IF(AND(Table14[[#This Row],[Late if non working day]]="Late",Table14[[#This Row],[BH or Weekend]]="Y"),1,0)</f>
        <v>0</v>
      </c>
      <c r="N45" s="33">
        <f>NETWORKDAYS($H$2,Table14[[#This Row],[Standard Payment Date]],'Non working days'!$A$3:$A$27)</f>
        <v>11</v>
      </c>
      <c r="O45" s="33">
        <f>Table14[[#This Row],[NetWorkDays]]-1</f>
        <v>10</v>
      </c>
      <c r="P45" s="33">
        <f>Table14[[#This Row],[NetWorkDays]]</f>
        <v>11</v>
      </c>
      <c r="Q4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5" s="31" t="str">
        <f>TEXT(Table14[[#This Row],[Pay Date]],"ddd")</f>
        <v>Tue</v>
      </c>
      <c r="S45" s="34">
        <f>WORKDAY(Table14[[#This Row],[Pay Date]],-3,'Non working days'!$A$3:$A$598)</f>
        <v>45757</v>
      </c>
      <c r="T45" s="31" t="str">
        <f>TEXT(Table14[[#This Row],[Upload Date]],"ddd")</f>
        <v>Thu</v>
      </c>
      <c r="U45" s="34">
        <f>WORKDAY(Table14[[#This Row],[Upload Date]],-5,'Non working days'!$A$3:$A$598)</f>
        <v>45750</v>
      </c>
      <c r="V45" s="31" t="str">
        <f>TEXT(Table14[[#This Row],[Deadline for Variation Submission]],"ddd")</f>
        <v>Thu</v>
      </c>
      <c r="W45" s="29"/>
      <c r="X45" s="1"/>
    </row>
    <row r="46" spans="1:24" x14ac:dyDescent="0.3">
      <c r="A46" t="str">
        <f>CONCATENATE(Table14[[#This Row],[Cipher]], " ",Table14[[#This Row],[Payment Type]])</f>
        <v>BRA Registrar GMS</v>
      </c>
      <c r="B46" s="30" t="s">
        <v>61</v>
      </c>
      <c r="C46" s="30" t="s">
        <v>39</v>
      </c>
      <c r="D46" s="30" t="s">
        <v>62</v>
      </c>
      <c r="E46" s="31" t="s">
        <v>46</v>
      </c>
      <c r="F46" s="30">
        <v>17</v>
      </c>
      <c r="G46" s="31"/>
      <c r="H4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45764</v>
      </c>
      <c r="I46" s="31" t="str">
        <f>TEXT(Table14[[#This Row],[Standard Payment Date]],"ddd")</f>
        <v>Thu</v>
      </c>
      <c r="J46" s="31" t="str">
        <f>IF(ISNA(MATCH(Table14[[#This Row],[Standard Payment Date]],'Non working days'!$A$3:$A$226,0)),"N","Y")</f>
        <v>N</v>
      </c>
      <c r="K46" s="31" t="str">
        <f>IF(OR(Table14[[#This Row],[Unmodified Day of Week]]="Sat",Table14[[#This Row],[Unmodified Day of Week]]="Sun"),"Y","N")</f>
        <v>N</v>
      </c>
      <c r="L46" s="31" t="str">
        <f>IF(OR(Table14[[#This Row],[Bank Holiday?]]="Y",Table14[[#This Row],[Weekend?]]="Y"),"Y","N")</f>
        <v>N</v>
      </c>
      <c r="M46" s="31">
        <f>IF(AND(Table14[[#This Row],[Late if non working day]]="Late",Table14[[#This Row],[BH or Weekend]]="Y"),1,0)</f>
        <v>0</v>
      </c>
      <c r="N46" s="33">
        <f>NETWORKDAYS($H$2,Table14[[#This Row],[Standard Payment Date]],'Non working days'!$A$3:$A$27)</f>
        <v>13</v>
      </c>
      <c r="O46" s="33">
        <f>Table14[[#This Row],[NetWorkDays]]-1</f>
        <v>12</v>
      </c>
      <c r="P46" s="33">
        <f>Table14[[#This Row],[NetWorkDays]]</f>
        <v>13</v>
      </c>
      <c r="Q4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46" s="31" t="str">
        <f>TEXT(Table14[[#This Row],[Pay Date]],"ddd")</f>
        <v>Thu</v>
      </c>
      <c r="S46" s="34">
        <f>WORKDAY(Table14[[#This Row],[Pay Date]],-3,'Non working days'!$A$3:$A$598)</f>
        <v>45761</v>
      </c>
      <c r="T46" s="31" t="str">
        <f>TEXT(Table14[[#This Row],[Upload Date]],"ddd")</f>
        <v>Mon</v>
      </c>
      <c r="U46" s="34">
        <f>WORKDAY(Table14[[#This Row],[Upload Date]],-5,'Non working days'!$A$3:$A$598)</f>
        <v>45754</v>
      </c>
      <c r="V46" s="31" t="str">
        <f>TEXT(Table14[[#This Row],[Deadline for Variation Submission]],"ddd")</f>
        <v>Mon</v>
      </c>
      <c r="W46" s="29"/>
      <c r="X46" s="1"/>
    </row>
    <row r="47" spans="1:24" x14ac:dyDescent="0.3">
      <c r="A47" t="str">
        <f>CONCATENATE(Table14[[#This Row],[Cipher]], " ",Table14[[#This Row],[Payment Type]])</f>
        <v>BRA Registrar PMS</v>
      </c>
      <c r="B47" s="30" t="s">
        <v>61</v>
      </c>
      <c r="C47" s="30" t="s">
        <v>39</v>
      </c>
      <c r="D47" s="30" t="s">
        <v>62</v>
      </c>
      <c r="E47" s="31" t="s">
        <v>47</v>
      </c>
      <c r="F47" s="30">
        <v>17</v>
      </c>
      <c r="G47" s="31"/>
      <c r="H4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45764</v>
      </c>
      <c r="I47" s="31" t="str">
        <f>TEXT(Table14[[#This Row],[Standard Payment Date]],"ddd")</f>
        <v>Thu</v>
      </c>
      <c r="J47" s="31" t="str">
        <f>IF(ISNA(MATCH(Table14[[#This Row],[Standard Payment Date]],'Non working days'!$A$3:$A$226,0)),"N","Y")</f>
        <v>N</v>
      </c>
      <c r="K47" s="31" t="str">
        <f>IF(OR(Table14[[#This Row],[Unmodified Day of Week]]="Sat",Table14[[#This Row],[Unmodified Day of Week]]="Sun"),"Y","N")</f>
        <v>N</v>
      </c>
      <c r="L47" s="31" t="str">
        <f>IF(OR(Table14[[#This Row],[Bank Holiday?]]="Y",Table14[[#This Row],[Weekend?]]="Y"),"Y","N")</f>
        <v>N</v>
      </c>
      <c r="M47" s="31">
        <f>IF(AND(Table14[[#This Row],[Late if non working day]]="Late",Table14[[#This Row],[BH or Weekend]]="Y"),1,0)</f>
        <v>0</v>
      </c>
      <c r="N47" s="33">
        <f>NETWORKDAYS($H$2,Table14[[#This Row],[Standard Payment Date]],'Non working days'!$A$3:$A$27)</f>
        <v>13</v>
      </c>
      <c r="O47" s="33">
        <f>Table14[[#This Row],[NetWorkDays]]-1</f>
        <v>12</v>
      </c>
      <c r="P47" s="33">
        <f>Table14[[#This Row],[NetWorkDays]]</f>
        <v>13</v>
      </c>
      <c r="Q4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47" s="31" t="str">
        <f>TEXT(Table14[[#This Row],[Pay Date]],"ddd")</f>
        <v>Thu</v>
      </c>
      <c r="S47" s="34">
        <f>WORKDAY(Table14[[#This Row],[Pay Date]],-3,'Non working days'!$A$3:$A$598)</f>
        <v>45761</v>
      </c>
      <c r="T47" s="31" t="str">
        <f>TEXT(Table14[[#This Row],[Upload Date]],"ddd")</f>
        <v>Mon</v>
      </c>
      <c r="U47" s="34">
        <f>WORKDAY(Table14[[#This Row],[Upload Date]],-5,'Non working days'!$A$3:$A$598)</f>
        <v>45754</v>
      </c>
      <c r="V47" s="31" t="str">
        <f>TEXT(Table14[[#This Row],[Deadline for Variation Submission]],"ddd")</f>
        <v>Mon</v>
      </c>
      <c r="W47" s="29"/>
      <c r="X47" s="1"/>
    </row>
    <row r="48" spans="1:24" x14ac:dyDescent="0.3">
      <c r="A48" t="str">
        <f>CONCATENATE(Table14[[#This Row],[Cipher]], " ",Table14[[#This Row],[Payment Type]])</f>
        <v>BRA GMS</v>
      </c>
      <c r="B48" s="30" t="s">
        <v>61</v>
      </c>
      <c r="C48" s="30" t="s">
        <v>39</v>
      </c>
      <c r="D48" s="30" t="s">
        <v>62</v>
      </c>
      <c r="E48" s="30" t="s">
        <v>50</v>
      </c>
      <c r="F48" s="30" t="s">
        <v>51</v>
      </c>
      <c r="G48" s="31"/>
      <c r="H4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8" s="31" t="str">
        <f>TEXT(Table14[[#This Row],[Standard Payment Date]],"ddd")</f>
        <v>Wed</v>
      </c>
      <c r="J48" s="31" t="str">
        <f>IF(ISNA(MATCH(Table14[[#This Row],[Standard Payment Date]],'Non working days'!$A$3:$A$226,0)),"N","Y")</f>
        <v>N</v>
      </c>
      <c r="K48" s="31" t="str">
        <f>IF(OR(Table14[[#This Row],[Unmodified Day of Week]]="Sat",Table14[[#This Row],[Unmodified Day of Week]]="Sun"),"Y","N")</f>
        <v>N</v>
      </c>
      <c r="L48" s="31" t="str">
        <f>IF(OR(Table14[[#This Row],[Bank Holiday?]]="Y",Table14[[#This Row],[Weekend?]]="Y"),"Y","N")</f>
        <v>N</v>
      </c>
      <c r="M48" s="31">
        <f>IF(AND(Table14[[#This Row],[Late if non working day]]="Late",Table14[[#This Row],[BH or Weekend]]="Y"),1,0)</f>
        <v>0</v>
      </c>
      <c r="N48" s="33">
        <f>NETWORKDAYS($H$2,Table14[[#This Row],[Standard Payment Date]],'Non working days'!$A$3:$A$27)</f>
        <v>20</v>
      </c>
      <c r="O48" s="33">
        <f>Table14[[#This Row],[NetWorkDays]]-1</f>
        <v>19</v>
      </c>
      <c r="P48" s="33">
        <f>Table14[[#This Row],[NetWorkDays]]</f>
        <v>20</v>
      </c>
      <c r="Q4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8" s="31" t="str">
        <f>TEXT(Table14[[#This Row],[Pay Date]],"ddd")</f>
        <v>Wed</v>
      </c>
      <c r="S48" s="34">
        <f>WORKDAY(Table14[[#This Row],[Pay Date]],-3,'Non working days'!$A$3:$A$598)</f>
        <v>45772</v>
      </c>
      <c r="T48" s="31" t="str">
        <f>TEXT(Table14[[#This Row],[Upload Date]],"ddd")</f>
        <v>Fri</v>
      </c>
      <c r="U48" s="34">
        <f>WORKDAY(Table14[[#This Row],[Upload Date]],-5,'Non working days'!$A$3:$A$598)</f>
        <v>45763</v>
      </c>
      <c r="V48" s="31" t="str">
        <f>TEXT(Table14[[#This Row],[Deadline for Variation Submission]],"ddd")</f>
        <v>Wed</v>
      </c>
      <c r="W48" s="29"/>
      <c r="X48" s="1"/>
    </row>
    <row r="49" spans="1:24" x14ac:dyDescent="0.3">
      <c r="A49" t="str">
        <f>CONCATENATE(Table14[[#This Row],[Cipher]], " ",Table14[[#This Row],[Payment Type]])</f>
        <v>BRS Pharmacy</v>
      </c>
      <c r="B49" s="30" t="s">
        <v>63</v>
      </c>
      <c r="C49" s="30" t="s">
        <v>39</v>
      </c>
      <c r="D49" s="30" t="s">
        <v>64</v>
      </c>
      <c r="E49" s="31" t="s">
        <v>48</v>
      </c>
      <c r="F49" s="30">
        <v>14</v>
      </c>
      <c r="G49" s="31"/>
      <c r="H4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9" s="31" t="str">
        <f>TEXT(Table14[[#This Row],[Standard Payment Date]],"ddd")</f>
        <v>Mon</v>
      </c>
      <c r="J49" s="31" t="str">
        <f>IF(ISNA(MATCH(Table14[[#This Row],[Standard Payment Date]],'Non working days'!$A$3:$A$226,0)),"N","Y")</f>
        <v>N</v>
      </c>
      <c r="K49" s="31" t="str">
        <f>IF(OR(Table14[[#This Row],[Unmodified Day of Week]]="Sat",Table14[[#This Row],[Unmodified Day of Week]]="Sun"),"Y","N")</f>
        <v>N</v>
      </c>
      <c r="L49" s="31" t="str">
        <f>IF(OR(Table14[[#This Row],[Bank Holiday?]]="Y",Table14[[#This Row],[Weekend?]]="Y"),"Y","N")</f>
        <v>N</v>
      </c>
      <c r="M49" s="31">
        <f>IF(AND(Table14[[#This Row],[Late if non working day]]="Late",Table14[[#This Row],[BH or Weekend]]="Y"),1,0)</f>
        <v>0</v>
      </c>
      <c r="N49" s="33">
        <f>NETWORKDAYS($H$2,Table14[[#This Row],[Standard Payment Date]],'Non working days'!$A$3:$A$27)</f>
        <v>10</v>
      </c>
      <c r="O49" s="33">
        <f>Table14[[#This Row],[NetWorkDays]]-1</f>
        <v>9</v>
      </c>
      <c r="P49" s="33">
        <f>Table14[[#This Row],[NetWorkDays]]</f>
        <v>10</v>
      </c>
      <c r="Q4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9" s="31" t="str">
        <f>TEXT(Table14[[#This Row],[Pay Date]],"ddd")</f>
        <v>Mon</v>
      </c>
      <c r="S49" s="34">
        <f>WORKDAY(Table14[[#This Row],[Pay Date]],-3,'Non working days'!$A$3:$A$598)</f>
        <v>45756</v>
      </c>
      <c r="T49" s="31" t="str">
        <f>TEXT(Table14[[#This Row],[Upload Date]],"ddd")</f>
        <v>Wed</v>
      </c>
      <c r="U49" s="34">
        <f>WORKDAY(Table14[[#This Row],[Upload Date]],-5,'Non working days'!$A$3:$A$598)</f>
        <v>45749</v>
      </c>
      <c r="V49" s="31" t="str">
        <f>TEXT(Table14[[#This Row],[Deadline for Variation Submission]],"ddd")</f>
        <v>Wed</v>
      </c>
      <c r="W49" s="29"/>
      <c r="X49" s="1"/>
    </row>
    <row r="50" spans="1:24" x14ac:dyDescent="0.3">
      <c r="A50" t="str">
        <f>CONCATENATE(Table14[[#This Row],[Cipher]], " ",Table14[[#This Row],[Payment Type]])</f>
        <v>BRS A/PMS</v>
      </c>
      <c r="B50" s="30" t="s">
        <v>63</v>
      </c>
      <c r="C50" s="30" t="s">
        <v>39</v>
      </c>
      <c r="D50" s="30" t="s">
        <v>64</v>
      </c>
      <c r="E50" s="31" t="s">
        <v>49</v>
      </c>
      <c r="F50" s="30">
        <v>15</v>
      </c>
      <c r="G50" s="30"/>
      <c r="H5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50" s="31" t="str">
        <f>TEXT(Table14[[#This Row],[Standard Payment Date]],"ddd")</f>
        <v>Tue</v>
      </c>
      <c r="J50" s="31" t="str">
        <f>IF(ISNA(MATCH(Table14[[#This Row],[Standard Payment Date]],'Non working days'!$A$3:$A$226,0)),"N","Y")</f>
        <v>N</v>
      </c>
      <c r="K50" s="31" t="str">
        <f>IF(OR(Table14[[#This Row],[Unmodified Day of Week]]="Sat",Table14[[#This Row],[Unmodified Day of Week]]="Sun"),"Y","N")</f>
        <v>N</v>
      </c>
      <c r="L50" s="31" t="str">
        <f>IF(OR(Table14[[#This Row],[Bank Holiday?]]="Y",Table14[[#This Row],[Weekend?]]="Y"),"Y","N")</f>
        <v>N</v>
      </c>
      <c r="M50" s="31">
        <f>IF(AND(Table14[[#This Row],[Late if non working day]]="Late",Table14[[#This Row],[BH or Weekend]]="Y"),1,0)</f>
        <v>0</v>
      </c>
      <c r="N50" s="33">
        <f>NETWORKDAYS($H$2,Table14[[#This Row],[Standard Payment Date]],'Non working days'!$A$3:$A$27)</f>
        <v>11</v>
      </c>
      <c r="O50" s="33">
        <f>Table14[[#This Row],[NetWorkDays]]-1</f>
        <v>10</v>
      </c>
      <c r="P50" s="33">
        <f>Table14[[#This Row],[NetWorkDays]]</f>
        <v>11</v>
      </c>
      <c r="Q5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50" s="31" t="str">
        <f>TEXT(Table14[[#This Row],[Pay Date]],"ddd")</f>
        <v>Tue</v>
      </c>
      <c r="S50" s="34">
        <f>WORKDAY(Table14[[#This Row],[Pay Date]],-3,'Non working days'!$A$3:$A$598)</f>
        <v>45757</v>
      </c>
      <c r="T50" s="31" t="str">
        <f>TEXT(Table14[[#This Row],[Upload Date]],"ddd")</f>
        <v>Thu</v>
      </c>
      <c r="U50" s="34">
        <f>WORKDAY(Table14[[#This Row],[Upload Date]],-5,'Non working days'!$A$3:$A$598)</f>
        <v>45750</v>
      </c>
      <c r="V50" s="31" t="str">
        <f>TEXT(Table14[[#This Row],[Deadline for Variation Submission]],"ddd")</f>
        <v>Thu</v>
      </c>
      <c r="W50" s="29"/>
      <c r="X50" s="1"/>
    </row>
    <row r="51" spans="1:24" x14ac:dyDescent="0.3">
      <c r="A51" t="str">
        <f>CONCATENATE(Table14[[#This Row],[Cipher]], " ",Table14[[#This Row],[Payment Type]])</f>
        <v>BRS GMS</v>
      </c>
      <c r="B51" s="30" t="s">
        <v>63</v>
      </c>
      <c r="C51" s="30" t="s">
        <v>39</v>
      </c>
      <c r="D51" s="30" t="s">
        <v>64</v>
      </c>
      <c r="E51" s="30" t="s">
        <v>50</v>
      </c>
      <c r="F51" s="30" t="s">
        <v>65</v>
      </c>
      <c r="G51" s="31"/>
      <c r="H5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1" s="31" t="str">
        <f>TEXT(Table14[[#This Row],[Standard Payment Date]],"ddd")</f>
        <v>Fri</v>
      </c>
      <c r="J51" s="31" t="str">
        <f>IF(ISNA(MATCH(Table14[[#This Row],[Standard Payment Date]],'Non working days'!$A$3:$A$226,0)),"N","Y")</f>
        <v>N</v>
      </c>
      <c r="K51" s="31" t="str">
        <f>IF(OR(Table14[[#This Row],[Unmodified Day of Week]]="Sat",Table14[[#This Row],[Unmodified Day of Week]]="Sun"),"Y","N")</f>
        <v>N</v>
      </c>
      <c r="L51" s="31" t="str">
        <f>IF(OR(Table14[[#This Row],[Bank Holiday?]]="Y",Table14[[#This Row],[Weekend?]]="Y"),"Y","N")</f>
        <v>N</v>
      </c>
      <c r="M51" s="31">
        <f>IF(AND(Table14[[#This Row],[Late if non working day]]="Late",Table14[[#This Row],[BH or Weekend]]="Y"),1,0)</f>
        <v>0</v>
      </c>
      <c r="N51" s="33">
        <f>NETWORKDAYS($H$2,Table14[[#This Row],[Standard Payment Date]],'Non working days'!$A$3:$A$27)</f>
        <v>17</v>
      </c>
      <c r="O51" s="33">
        <f>Table14[[#This Row],[NetWorkDays]]-1</f>
        <v>16</v>
      </c>
      <c r="P51" s="33">
        <f>Table14[[#This Row],[NetWorkDays]]</f>
        <v>17</v>
      </c>
      <c r="Q5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1" s="31" t="str">
        <f>TEXT(Table14[[#This Row],[Pay Date]],"ddd")</f>
        <v>Fri</v>
      </c>
      <c r="S51" s="34">
        <f>WORKDAY(Table14[[#This Row],[Pay Date]],-3,'Non working days'!$A$3:$A$598)</f>
        <v>45769</v>
      </c>
      <c r="T51" s="31" t="str">
        <f>TEXT(Table14[[#This Row],[Upload Date]],"ddd")</f>
        <v>Tue</v>
      </c>
      <c r="U51" s="34">
        <f>WORKDAY(Table14[[#This Row],[Upload Date]],-5,'Non working days'!$A$3:$A$598)</f>
        <v>45758</v>
      </c>
      <c r="V51" s="31" t="str">
        <f>TEXT(Table14[[#This Row],[Deadline for Variation Submission]],"ddd")</f>
        <v>Fri</v>
      </c>
      <c r="W51" s="29"/>
      <c r="X51" s="1"/>
    </row>
    <row r="52" spans="1:24" x14ac:dyDescent="0.3">
      <c r="A52" t="str">
        <f>CONCATENATE(Table14[[#This Row],[Cipher]], " ",Table14[[#This Row],[Payment Type]])</f>
        <v xml:space="preserve">BRS PMS ad-hoc </v>
      </c>
      <c r="B52" s="30" t="s">
        <v>63</v>
      </c>
      <c r="C52" s="30" t="s">
        <v>39</v>
      </c>
      <c r="D52" s="30" t="s">
        <v>64</v>
      </c>
      <c r="E52" s="30" t="s">
        <v>66</v>
      </c>
      <c r="F52" s="30" t="s">
        <v>65</v>
      </c>
      <c r="G52" s="31"/>
      <c r="H5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2" s="31" t="str">
        <f>TEXT(Table14[[#This Row],[Standard Payment Date]],"ddd")</f>
        <v>Fri</v>
      </c>
      <c r="J52" s="31" t="str">
        <f>IF(ISNA(MATCH(Table14[[#This Row],[Standard Payment Date]],'Non working days'!$A$3:$A$226,0)),"N","Y")</f>
        <v>N</v>
      </c>
      <c r="K52" s="31" t="str">
        <f>IF(OR(Table14[[#This Row],[Unmodified Day of Week]]="Sat",Table14[[#This Row],[Unmodified Day of Week]]="Sun"),"Y","N")</f>
        <v>N</v>
      </c>
      <c r="L52" s="31" t="str">
        <f>IF(OR(Table14[[#This Row],[Bank Holiday?]]="Y",Table14[[#This Row],[Weekend?]]="Y"),"Y","N")</f>
        <v>N</v>
      </c>
      <c r="M52" s="31">
        <f>IF(AND(Table14[[#This Row],[Late if non working day]]="Late",Table14[[#This Row],[BH or Weekend]]="Y"),1,0)</f>
        <v>0</v>
      </c>
      <c r="N52" s="33">
        <f>NETWORKDAYS($H$2,Table14[[#This Row],[Standard Payment Date]],'Non working days'!$A$3:$A$27)</f>
        <v>17</v>
      </c>
      <c r="O52" s="33">
        <f>Table14[[#This Row],[NetWorkDays]]-1</f>
        <v>16</v>
      </c>
      <c r="P52" s="33">
        <f>Table14[[#This Row],[NetWorkDays]]</f>
        <v>17</v>
      </c>
      <c r="Q5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2" s="31" t="str">
        <f>TEXT(Table14[[#This Row],[Pay Date]],"ddd")</f>
        <v>Fri</v>
      </c>
      <c r="S52" s="34">
        <f>WORKDAY(Table14[[#This Row],[Pay Date]],-3,'Non working days'!$A$3:$A$598)</f>
        <v>45769</v>
      </c>
      <c r="T52" s="31" t="str">
        <f>TEXT(Table14[[#This Row],[Upload Date]],"ddd")</f>
        <v>Tue</v>
      </c>
      <c r="U52" s="34">
        <f>WORKDAY(Table14[[#This Row],[Upload Date]],-5,'Non working days'!$A$3:$A$598)</f>
        <v>45758</v>
      </c>
      <c r="V52" s="31" t="str">
        <f>TEXT(Table14[[#This Row],[Deadline for Variation Submission]],"ddd")</f>
        <v>Fri</v>
      </c>
      <c r="W52" s="29"/>
      <c r="X52" s="1"/>
    </row>
    <row r="53" spans="1:24" x14ac:dyDescent="0.3">
      <c r="A53" t="str">
        <f>CONCATENATE(Table14[[#This Row],[Cipher]], " ",Table14[[#This Row],[Payment Type]])</f>
        <v>BRS Dispensing GMS</v>
      </c>
      <c r="B53" s="30" t="s">
        <v>63</v>
      </c>
      <c r="C53" s="30" t="s">
        <v>39</v>
      </c>
      <c r="D53" s="30" t="s">
        <v>64</v>
      </c>
      <c r="E53" s="31" t="s">
        <v>41</v>
      </c>
      <c r="F53" s="30" t="s">
        <v>65</v>
      </c>
      <c r="G53" s="30"/>
      <c r="H5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3" s="31" t="str">
        <f>TEXT(Table14[[#This Row],[Standard Payment Date]],"ddd")</f>
        <v>Fri</v>
      </c>
      <c r="J53" s="31" t="str">
        <f>IF(ISNA(MATCH(Table14[[#This Row],[Standard Payment Date]],'Non working days'!$A$3:$A$226,0)),"N","Y")</f>
        <v>N</v>
      </c>
      <c r="K53" s="31" t="str">
        <f>IF(OR(Table14[[#This Row],[Unmodified Day of Week]]="Sat",Table14[[#This Row],[Unmodified Day of Week]]="Sun"),"Y","N")</f>
        <v>N</v>
      </c>
      <c r="L53" s="31" t="str">
        <f>IF(OR(Table14[[#This Row],[Bank Holiday?]]="Y",Table14[[#This Row],[Weekend?]]="Y"),"Y","N")</f>
        <v>N</v>
      </c>
      <c r="M53" s="31">
        <f>IF(AND(Table14[[#This Row],[Late if non working day]]="Late",Table14[[#This Row],[BH or Weekend]]="Y"),1,0)</f>
        <v>0</v>
      </c>
      <c r="N53" s="33">
        <f>NETWORKDAYS($H$2,Table14[[#This Row],[Standard Payment Date]],'Non working days'!$A$3:$A$27)</f>
        <v>17</v>
      </c>
      <c r="O53" s="33">
        <f>Table14[[#This Row],[NetWorkDays]]-1</f>
        <v>16</v>
      </c>
      <c r="P53" s="33">
        <f>Table14[[#This Row],[NetWorkDays]]</f>
        <v>17</v>
      </c>
      <c r="Q5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3" s="31" t="str">
        <f>TEXT(Table14[[#This Row],[Pay Date]],"ddd")</f>
        <v>Fri</v>
      </c>
      <c r="S53" s="34">
        <f>WORKDAY(Table14[[#This Row],[Pay Date]],-3,'Non working days'!$A$3:$A$598)</f>
        <v>45769</v>
      </c>
      <c r="T53" s="31" t="str">
        <f>TEXT(Table14[[#This Row],[Upload Date]],"ddd")</f>
        <v>Tue</v>
      </c>
      <c r="U53" s="34">
        <f>WORKDAY(Table14[[#This Row],[Upload Date]],-5,'Non working days'!$A$3:$A$598)</f>
        <v>45758</v>
      </c>
      <c r="V53" s="31" t="str">
        <f>TEXT(Table14[[#This Row],[Deadline for Variation Submission]],"ddd")</f>
        <v>Fri</v>
      </c>
      <c r="W53" s="29"/>
      <c r="X53" s="1"/>
    </row>
    <row r="54" spans="1:24" x14ac:dyDescent="0.3">
      <c r="A54" t="str">
        <f>CONCATENATE(Table14[[#This Row],[Cipher]], " ",Table14[[#This Row],[Payment Type]])</f>
        <v>BRS Dispensing PMS</v>
      </c>
      <c r="B54" s="30" t="s">
        <v>63</v>
      </c>
      <c r="C54" s="30" t="s">
        <v>39</v>
      </c>
      <c r="D54" s="30" t="s">
        <v>64</v>
      </c>
      <c r="E54" s="30" t="s">
        <v>43</v>
      </c>
      <c r="F54" s="30" t="s">
        <v>65</v>
      </c>
      <c r="G54" s="30"/>
      <c r="H5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4" s="31" t="str">
        <f>TEXT(Table14[[#This Row],[Standard Payment Date]],"ddd")</f>
        <v>Fri</v>
      </c>
      <c r="J54" s="31" t="str">
        <f>IF(ISNA(MATCH(Table14[[#This Row],[Standard Payment Date]],'Non working days'!$A$3:$A$226,0)),"N","Y")</f>
        <v>N</v>
      </c>
      <c r="K54" s="31" t="str">
        <f>IF(OR(Table14[[#This Row],[Unmodified Day of Week]]="Sat",Table14[[#This Row],[Unmodified Day of Week]]="Sun"),"Y","N")</f>
        <v>N</v>
      </c>
      <c r="L54" s="31" t="str">
        <f>IF(OR(Table14[[#This Row],[Bank Holiday?]]="Y",Table14[[#This Row],[Weekend?]]="Y"),"Y","N")</f>
        <v>N</v>
      </c>
      <c r="M54" s="31">
        <f>IF(AND(Table14[[#This Row],[Late if non working day]]="Late",Table14[[#This Row],[BH or Weekend]]="Y"),1,0)</f>
        <v>0</v>
      </c>
      <c r="N54" s="33">
        <f>NETWORKDAYS($H$2,Table14[[#This Row],[Standard Payment Date]],'Non working days'!$A$3:$A$27)</f>
        <v>17</v>
      </c>
      <c r="O54" s="33">
        <f>Table14[[#This Row],[NetWorkDays]]-1</f>
        <v>16</v>
      </c>
      <c r="P54" s="33">
        <f>Table14[[#This Row],[NetWorkDays]]</f>
        <v>17</v>
      </c>
      <c r="Q5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4" s="31" t="str">
        <f>TEXT(Table14[[#This Row],[Pay Date]],"ddd")</f>
        <v>Fri</v>
      </c>
      <c r="S54" s="34">
        <f>WORKDAY(Table14[[#This Row],[Pay Date]],-3,'Non working days'!$A$3:$A$598)</f>
        <v>45769</v>
      </c>
      <c r="T54" s="31" t="str">
        <f>TEXT(Table14[[#This Row],[Upload Date]],"ddd")</f>
        <v>Tue</v>
      </c>
      <c r="U54" s="34">
        <f>WORKDAY(Table14[[#This Row],[Upload Date]],-5,'Non working days'!$A$3:$A$598)</f>
        <v>45758</v>
      </c>
      <c r="V54" s="31" t="str">
        <f>TEXT(Table14[[#This Row],[Deadline for Variation Submission]],"ddd")</f>
        <v>Fri</v>
      </c>
      <c r="W54" s="29"/>
      <c r="X54" s="1"/>
    </row>
    <row r="55" spans="1:24" x14ac:dyDescent="0.3">
      <c r="A55" t="str">
        <f>CONCATENATE(Table14[[#This Row],[Cipher]], " ",Table14[[#This Row],[Payment Type]])</f>
        <v>BRS Prescribing GMS</v>
      </c>
      <c r="B55" s="30" t="s">
        <v>63</v>
      </c>
      <c r="C55" s="30" t="s">
        <v>39</v>
      </c>
      <c r="D55" s="30" t="s">
        <v>64</v>
      </c>
      <c r="E55" s="30" t="s">
        <v>44</v>
      </c>
      <c r="F55" s="30" t="s">
        <v>65</v>
      </c>
      <c r="G55" s="30"/>
      <c r="H5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5" s="31" t="str">
        <f>TEXT(Table14[[#This Row],[Standard Payment Date]],"ddd")</f>
        <v>Fri</v>
      </c>
      <c r="J55" s="31" t="str">
        <f>IF(ISNA(MATCH(Table14[[#This Row],[Standard Payment Date]],'Non working days'!$A$3:$A$226,0)),"N","Y")</f>
        <v>N</v>
      </c>
      <c r="K55" s="31" t="str">
        <f>IF(OR(Table14[[#This Row],[Unmodified Day of Week]]="Sat",Table14[[#This Row],[Unmodified Day of Week]]="Sun"),"Y","N")</f>
        <v>N</v>
      </c>
      <c r="L55" s="31" t="str">
        <f>IF(OR(Table14[[#This Row],[Bank Holiday?]]="Y",Table14[[#This Row],[Weekend?]]="Y"),"Y","N")</f>
        <v>N</v>
      </c>
      <c r="M55" s="31">
        <f>IF(AND(Table14[[#This Row],[Late if non working day]]="Late",Table14[[#This Row],[BH or Weekend]]="Y"),1,0)</f>
        <v>0</v>
      </c>
      <c r="N55" s="33">
        <f>NETWORKDAYS($H$2,Table14[[#This Row],[Standard Payment Date]],'Non working days'!$A$3:$A$27)</f>
        <v>17</v>
      </c>
      <c r="O55" s="33">
        <f>Table14[[#This Row],[NetWorkDays]]-1</f>
        <v>16</v>
      </c>
      <c r="P55" s="33">
        <f>Table14[[#This Row],[NetWorkDays]]</f>
        <v>17</v>
      </c>
      <c r="Q5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5" s="31" t="str">
        <f>TEXT(Table14[[#This Row],[Pay Date]],"ddd")</f>
        <v>Fri</v>
      </c>
      <c r="S55" s="34">
        <f>WORKDAY(Table14[[#This Row],[Pay Date]],-3,'Non working days'!$A$3:$A$598)</f>
        <v>45769</v>
      </c>
      <c r="T55" s="31" t="str">
        <f>TEXT(Table14[[#This Row],[Upload Date]],"ddd")</f>
        <v>Tue</v>
      </c>
      <c r="U55" s="34">
        <f>WORKDAY(Table14[[#This Row],[Upload Date]],-5,'Non working days'!$A$3:$A$598)</f>
        <v>45758</v>
      </c>
      <c r="V55" s="31" t="str">
        <f>TEXT(Table14[[#This Row],[Deadline for Variation Submission]],"ddd")</f>
        <v>Fri</v>
      </c>
      <c r="W55" s="29"/>
      <c r="X55" s="1"/>
    </row>
    <row r="56" spans="1:24" x14ac:dyDescent="0.3">
      <c r="A56" t="str">
        <f>CONCATENATE(Table14[[#This Row],[Cipher]], " ",Table14[[#This Row],[Payment Type]])</f>
        <v>BRS Prescribing PMS</v>
      </c>
      <c r="B56" s="30" t="s">
        <v>63</v>
      </c>
      <c r="C56" s="30" t="s">
        <v>39</v>
      </c>
      <c r="D56" s="30" t="s">
        <v>64</v>
      </c>
      <c r="E56" s="30" t="s">
        <v>45</v>
      </c>
      <c r="F56" s="30" t="s">
        <v>65</v>
      </c>
      <c r="G56" s="30"/>
      <c r="H5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6" s="31" t="str">
        <f>TEXT(Table14[[#This Row],[Standard Payment Date]],"ddd")</f>
        <v>Fri</v>
      </c>
      <c r="J56" s="31" t="str">
        <f>IF(ISNA(MATCH(Table14[[#This Row],[Standard Payment Date]],'Non working days'!$A$3:$A$226,0)),"N","Y")</f>
        <v>N</v>
      </c>
      <c r="K56" s="31" t="str">
        <f>IF(OR(Table14[[#This Row],[Unmodified Day of Week]]="Sat",Table14[[#This Row],[Unmodified Day of Week]]="Sun"),"Y","N")</f>
        <v>N</v>
      </c>
      <c r="L56" s="31" t="str">
        <f>IF(OR(Table14[[#This Row],[Bank Holiday?]]="Y",Table14[[#This Row],[Weekend?]]="Y"),"Y","N")</f>
        <v>N</v>
      </c>
      <c r="M56" s="31">
        <f>IF(AND(Table14[[#This Row],[Late if non working day]]="Late",Table14[[#This Row],[BH or Weekend]]="Y"),1,0)</f>
        <v>0</v>
      </c>
      <c r="N56" s="33">
        <f>NETWORKDAYS($H$2,Table14[[#This Row],[Standard Payment Date]],'Non working days'!$A$3:$A$27)</f>
        <v>17</v>
      </c>
      <c r="O56" s="33">
        <f>Table14[[#This Row],[NetWorkDays]]-1</f>
        <v>16</v>
      </c>
      <c r="P56" s="33">
        <f>Table14[[#This Row],[NetWorkDays]]</f>
        <v>17</v>
      </c>
      <c r="Q5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6" s="31" t="str">
        <f>TEXT(Table14[[#This Row],[Pay Date]],"ddd")</f>
        <v>Fri</v>
      </c>
      <c r="S56" s="34">
        <f>WORKDAY(Table14[[#This Row],[Pay Date]],-3,'Non working days'!$A$3:$A$598)</f>
        <v>45769</v>
      </c>
      <c r="T56" s="31" t="str">
        <f>TEXT(Table14[[#This Row],[Upload Date]],"ddd")</f>
        <v>Tue</v>
      </c>
      <c r="U56" s="34">
        <f>WORKDAY(Table14[[#This Row],[Upload Date]],-5,'Non working days'!$A$3:$A$598)</f>
        <v>45758</v>
      </c>
      <c r="V56" s="31" t="str">
        <f>TEXT(Table14[[#This Row],[Deadline for Variation Submission]],"ddd")</f>
        <v>Fri</v>
      </c>
      <c r="W56" s="29"/>
      <c r="X56" s="1"/>
    </row>
    <row r="57" spans="1:24" x14ac:dyDescent="0.3">
      <c r="A57" t="str">
        <f>CONCATENATE(Table14[[#This Row],[Cipher]], " ",Table14[[#This Row],[Payment Type]])</f>
        <v>BU Pharmacy</v>
      </c>
      <c r="B57" s="30" t="s">
        <v>67</v>
      </c>
      <c r="C57" s="30" t="s">
        <v>39</v>
      </c>
      <c r="D57" s="30" t="s">
        <v>68</v>
      </c>
      <c r="E57" s="31" t="s">
        <v>48</v>
      </c>
      <c r="F57" s="30">
        <v>14</v>
      </c>
      <c r="G57" s="31"/>
      <c r="H5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57" s="31" t="str">
        <f>TEXT(Table14[[#This Row],[Standard Payment Date]],"ddd")</f>
        <v>Mon</v>
      </c>
      <c r="J57" s="31" t="str">
        <f>IF(ISNA(MATCH(Table14[[#This Row],[Standard Payment Date]],'Non working days'!$A$3:$A$226,0)),"N","Y")</f>
        <v>N</v>
      </c>
      <c r="K57" s="31" t="str">
        <f>IF(OR(Table14[[#This Row],[Unmodified Day of Week]]="Sat",Table14[[#This Row],[Unmodified Day of Week]]="Sun"),"Y","N")</f>
        <v>N</v>
      </c>
      <c r="L57" s="31" t="str">
        <f>IF(OR(Table14[[#This Row],[Bank Holiday?]]="Y",Table14[[#This Row],[Weekend?]]="Y"),"Y","N")</f>
        <v>N</v>
      </c>
      <c r="M57" s="31">
        <f>IF(AND(Table14[[#This Row],[Late if non working day]]="Late",Table14[[#This Row],[BH or Weekend]]="Y"),1,0)</f>
        <v>0</v>
      </c>
      <c r="N57" s="33">
        <f>NETWORKDAYS($H$2,Table14[[#This Row],[Standard Payment Date]],'Non working days'!$A$3:$A$27)</f>
        <v>10</v>
      </c>
      <c r="O57" s="33">
        <f>Table14[[#This Row],[NetWorkDays]]-1</f>
        <v>9</v>
      </c>
      <c r="P57" s="33">
        <f>Table14[[#This Row],[NetWorkDays]]</f>
        <v>10</v>
      </c>
      <c r="Q5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57" s="31" t="str">
        <f>TEXT(Table14[[#This Row],[Pay Date]],"ddd")</f>
        <v>Mon</v>
      </c>
      <c r="S57" s="34">
        <f>WORKDAY(Table14[[#This Row],[Pay Date]],-3,'Non working days'!$A$3:$A$598)</f>
        <v>45756</v>
      </c>
      <c r="T57" s="31" t="str">
        <f>TEXT(Table14[[#This Row],[Upload Date]],"ddd")</f>
        <v>Wed</v>
      </c>
      <c r="U57" s="34">
        <f>WORKDAY(Table14[[#This Row],[Upload Date]],-5,'Non working days'!$A$3:$A$598)</f>
        <v>45749</v>
      </c>
      <c r="V57" s="31" t="str">
        <f>TEXT(Table14[[#This Row],[Deadline for Variation Submission]],"ddd")</f>
        <v>Wed</v>
      </c>
      <c r="W57" s="29"/>
      <c r="X57" s="1"/>
    </row>
    <row r="58" spans="1:24" x14ac:dyDescent="0.3">
      <c r="A58" t="str">
        <f>CONCATENATE(Table14[[#This Row],[Cipher]], " ",Table14[[#This Row],[Payment Type]])</f>
        <v>BU A/PMS</v>
      </c>
      <c r="B58" s="30" t="s">
        <v>67</v>
      </c>
      <c r="C58" s="30" t="s">
        <v>39</v>
      </c>
      <c r="D58" s="30" t="s">
        <v>68</v>
      </c>
      <c r="E58" s="31" t="s">
        <v>49</v>
      </c>
      <c r="F58" s="30">
        <v>15</v>
      </c>
      <c r="G58" s="30"/>
      <c r="H5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58" s="31" t="str">
        <f>TEXT(Table14[[#This Row],[Standard Payment Date]],"ddd")</f>
        <v>Tue</v>
      </c>
      <c r="J58" s="31" t="str">
        <f>IF(ISNA(MATCH(Table14[[#This Row],[Standard Payment Date]],'Non working days'!$A$3:$A$226,0)),"N","Y")</f>
        <v>N</v>
      </c>
      <c r="K58" s="31" t="str">
        <f>IF(OR(Table14[[#This Row],[Unmodified Day of Week]]="Sat",Table14[[#This Row],[Unmodified Day of Week]]="Sun"),"Y","N")</f>
        <v>N</v>
      </c>
      <c r="L58" s="31" t="str">
        <f>IF(OR(Table14[[#This Row],[Bank Holiday?]]="Y",Table14[[#This Row],[Weekend?]]="Y"),"Y","N")</f>
        <v>N</v>
      </c>
      <c r="M58" s="31">
        <f>IF(AND(Table14[[#This Row],[Late if non working day]]="Late",Table14[[#This Row],[BH or Weekend]]="Y"),1,0)</f>
        <v>0</v>
      </c>
      <c r="N58" s="33">
        <f>NETWORKDAYS($H$2,Table14[[#This Row],[Standard Payment Date]],'Non working days'!$A$3:$A$27)</f>
        <v>11</v>
      </c>
      <c r="O58" s="33">
        <f>Table14[[#This Row],[NetWorkDays]]-1</f>
        <v>10</v>
      </c>
      <c r="P58" s="33">
        <f>Table14[[#This Row],[NetWorkDays]]</f>
        <v>11</v>
      </c>
      <c r="Q5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58" s="31" t="str">
        <f>TEXT(Table14[[#This Row],[Pay Date]],"ddd")</f>
        <v>Tue</v>
      </c>
      <c r="S58" s="34">
        <f>WORKDAY(Table14[[#This Row],[Pay Date]],-3,'Non working days'!$A$3:$A$598)</f>
        <v>45757</v>
      </c>
      <c r="T58" s="31" t="str">
        <f>TEXT(Table14[[#This Row],[Upload Date]],"ddd")</f>
        <v>Thu</v>
      </c>
      <c r="U58" s="34">
        <f>WORKDAY(Table14[[#This Row],[Upload Date]],-5,'Non working days'!$A$3:$A$598)</f>
        <v>45750</v>
      </c>
      <c r="V58" s="31" t="str">
        <f>TEXT(Table14[[#This Row],[Deadline for Variation Submission]],"ddd")</f>
        <v>Thu</v>
      </c>
      <c r="W58" s="29"/>
      <c r="X58" s="1"/>
    </row>
    <row r="59" spans="1:24" x14ac:dyDescent="0.3">
      <c r="A59" t="str">
        <f>CONCATENATE(Table14[[#This Row],[Cipher]], " ",Table14[[#This Row],[Payment Type]])</f>
        <v>BU GMS</v>
      </c>
      <c r="B59" s="30" t="s">
        <v>67</v>
      </c>
      <c r="C59" s="30" t="s">
        <v>39</v>
      </c>
      <c r="D59" s="30" t="s">
        <v>68</v>
      </c>
      <c r="E59" s="30" t="s">
        <v>50</v>
      </c>
      <c r="F59" s="30">
        <v>22</v>
      </c>
      <c r="G59" s="31"/>
      <c r="H5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45769</v>
      </c>
      <c r="I59" s="31" t="str">
        <f>TEXT(Table14[[#This Row],[Standard Payment Date]],"ddd")</f>
        <v>Tue</v>
      </c>
      <c r="J59" s="31" t="str">
        <f>IF(ISNA(MATCH(Table14[[#This Row],[Standard Payment Date]],'Non working days'!$A$3:$A$226,0)),"N","Y")</f>
        <v>N</v>
      </c>
      <c r="K59" s="31" t="str">
        <f>IF(OR(Table14[[#This Row],[Unmodified Day of Week]]="Sat",Table14[[#This Row],[Unmodified Day of Week]]="Sun"),"Y","N")</f>
        <v>N</v>
      </c>
      <c r="L59" s="31" t="str">
        <f>IF(OR(Table14[[#This Row],[Bank Holiday?]]="Y",Table14[[#This Row],[Weekend?]]="Y"),"Y","N")</f>
        <v>N</v>
      </c>
      <c r="M59" s="31">
        <f>IF(AND(Table14[[#This Row],[Late if non working day]]="Late",Table14[[#This Row],[BH or Weekend]]="Y"),1,0)</f>
        <v>0</v>
      </c>
      <c r="N59" s="33">
        <f>NETWORKDAYS($H$2,Table14[[#This Row],[Standard Payment Date]],'Non working days'!$A$3:$A$27)</f>
        <v>14</v>
      </c>
      <c r="O59" s="33">
        <f>Table14[[#This Row],[NetWorkDays]]-1</f>
        <v>13</v>
      </c>
      <c r="P59" s="33">
        <f>Table14[[#This Row],[NetWorkDays]]</f>
        <v>14</v>
      </c>
      <c r="Q5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45769</v>
      </c>
      <c r="R59" s="31" t="str">
        <f>TEXT(Table14[[#This Row],[Pay Date]],"ddd")</f>
        <v>Tue</v>
      </c>
      <c r="S59" s="34">
        <f>WORKDAY(Table14[[#This Row],[Pay Date]],-3,'Non working days'!$A$3:$A$598)</f>
        <v>45762</v>
      </c>
      <c r="T59" s="31" t="str">
        <f>TEXT(Table14[[#This Row],[Upload Date]],"ddd")</f>
        <v>Tue</v>
      </c>
      <c r="U59" s="34">
        <f>WORKDAY(Table14[[#This Row],[Upload Date]],-5,'Non working days'!$A$3:$A$598)</f>
        <v>45755</v>
      </c>
      <c r="V59" s="31" t="str">
        <f>TEXT(Table14[[#This Row],[Deadline for Variation Submission]],"ddd")</f>
        <v>Tue</v>
      </c>
      <c r="W59" s="29"/>
      <c r="X59" s="1"/>
    </row>
    <row r="60" spans="1:24" x14ac:dyDescent="0.3">
      <c r="A60" t="str">
        <f>CONCATENATE(Table14[[#This Row],[Cipher]], " ",Table14[[#This Row],[Payment Type]])</f>
        <v>BU Registrar GMS</v>
      </c>
      <c r="B60" s="30" t="s">
        <v>67</v>
      </c>
      <c r="C60" s="30" t="s">
        <v>39</v>
      </c>
      <c r="D60" s="30" t="s">
        <v>68</v>
      </c>
      <c r="E60" s="31" t="s">
        <v>46</v>
      </c>
      <c r="F60" s="30">
        <v>22</v>
      </c>
      <c r="G60" s="31"/>
      <c r="H6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45769</v>
      </c>
      <c r="I60" s="31" t="str">
        <f>TEXT(Table14[[#This Row],[Standard Payment Date]],"ddd")</f>
        <v>Tue</v>
      </c>
      <c r="J60" s="31" t="str">
        <f>IF(ISNA(MATCH(Table14[[#This Row],[Standard Payment Date]],'Non working days'!$A$3:$A$226,0)),"N","Y")</f>
        <v>N</v>
      </c>
      <c r="K60" s="31" t="str">
        <f>IF(OR(Table14[[#This Row],[Unmodified Day of Week]]="Sat",Table14[[#This Row],[Unmodified Day of Week]]="Sun"),"Y","N")</f>
        <v>N</v>
      </c>
      <c r="L60" s="31" t="str">
        <f>IF(OR(Table14[[#This Row],[Bank Holiday?]]="Y",Table14[[#This Row],[Weekend?]]="Y"),"Y","N")</f>
        <v>N</v>
      </c>
      <c r="M60" s="31">
        <f>IF(AND(Table14[[#This Row],[Late if non working day]]="Late",Table14[[#This Row],[BH or Weekend]]="Y"),1,0)</f>
        <v>0</v>
      </c>
      <c r="N60" s="33">
        <f>NETWORKDAYS($H$2,Table14[[#This Row],[Standard Payment Date]],'Non working days'!$A$3:$A$27)</f>
        <v>14</v>
      </c>
      <c r="O60" s="33">
        <f>Table14[[#This Row],[NetWorkDays]]-1</f>
        <v>13</v>
      </c>
      <c r="P60" s="33">
        <f>Table14[[#This Row],[NetWorkDays]]</f>
        <v>14</v>
      </c>
      <c r="Q6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45769</v>
      </c>
      <c r="R60" s="31" t="str">
        <f>TEXT(Table14[[#This Row],[Pay Date]],"ddd")</f>
        <v>Tue</v>
      </c>
      <c r="S60" s="34">
        <f>WORKDAY(Table14[[#This Row],[Pay Date]],-3,'Non working days'!$A$3:$A$598)</f>
        <v>45762</v>
      </c>
      <c r="T60" s="31" t="str">
        <f>TEXT(Table14[[#This Row],[Upload Date]],"ddd")</f>
        <v>Tue</v>
      </c>
      <c r="U60" s="34">
        <f>WORKDAY(Table14[[#This Row],[Upload Date]],-5,'Non working days'!$A$3:$A$598)</f>
        <v>45755</v>
      </c>
      <c r="V60" s="31" t="str">
        <f>TEXT(Table14[[#This Row],[Deadline for Variation Submission]],"ddd")</f>
        <v>Tue</v>
      </c>
      <c r="W60" s="29"/>
      <c r="X60" s="1"/>
    </row>
    <row r="61" spans="1:24" x14ac:dyDescent="0.3">
      <c r="A61" t="str">
        <f>CONCATENATE(Table14[[#This Row],[Cipher]], " ",Table14[[#This Row],[Payment Type]])</f>
        <v>BU Dispensing GMS</v>
      </c>
      <c r="B61" s="30" t="s">
        <v>67</v>
      </c>
      <c r="C61" s="30" t="s">
        <v>39</v>
      </c>
      <c r="D61" s="30" t="s">
        <v>68</v>
      </c>
      <c r="E61" s="31" t="s">
        <v>41</v>
      </c>
      <c r="F61" s="30">
        <v>22</v>
      </c>
      <c r="G61" s="30"/>
      <c r="H6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45769</v>
      </c>
      <c r="I61" s="31" t="str">
        <f>TEXT(Table14[[#This Row],[Standard Payment Date]],"ddd")</f>
        <v>Tue</v>
      </c>
      <c r="J61" s="31" t="str">
        <f>IF(ISNA(MATCH(Table14[[#This Row],[Standard Payment Date]],'Non working days'!$A$3:$A$226,0)),"N","Y")</f>
        <v>N</v>
      </c>
      <c r="K61" s="31" t="str">
        <f>IF(OR(Table14[[#This Row],[Unmodified Day of Week]]="Sat",Table14[[#This Row],[Unmodified Day of Week]]="Sun"),"Y","N")</f>
        <v>N</v>
      </c>
      <c r="L61" s="31" t="str">
        <f>IF(OR(Table14[[#This Row],[Bank Holiday?]]="Y",Table14[[#This Row],[Weekend?]]="Y"),"Y","N")</f>
        <v>N</v>
      </c>
      <c r="M61" s="31">
        <f>IF(AND(Table14[[#This Row],[Late if non working day]]="Late",Table14[[#This Row],[BH or Weekend]]="Y"),1,0)</f>
        <v>0</v>
      </c>
      <c r="N61" s="33">
        <f>NETWORKDAYS($H$2,Table14[[#This Row],[Standard Payment Date]],'Non working days'!$A$3:$A$27)</f>
        <v>14</v>
      </c>
      <c r="O61" s="33">
        <f>Table14[[#This Row],[NetWorkDays]]-1</f>
        <v>13</v>
      </c>
      <c r="P61" s="33">
        <f>Table14[[#This Row],[NetWorkDays]]</f>
        <v>14</v>
      </c>
      <c r="Q6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45769</v>
      </c>
      <c r="R61" s="31" t="str">
        <f>TEXT(Table14[[#This Row],[Pay Date]],"ddd")</f>
        <v>Tue</v>
      </c>
      <c r="S61" s="34">
        <f>WORKDAY(Table14[[#This Row],[Pay Date]],-3,'Non working days'!$A$3:$A$598)</f>
        <v>45762</v>
      </c>
      <c r="T61" s="31" t="str">
        <f>TEXT(Table14[[#This Row],[Upload Date]],"ddd")</f>
        <v>Tue</v>
      </c>
      <c r="U61" s="34">
        <f>WORKDAY(Table14[[#This Row],[Upload Date]],-5,'Non working days'!$A$3:$A$598)</f>
        <v>45755</v>
      </c>
      <c r="V61" s="31" t="str">
        <f>TEXT(Table14[[#This Row],[Deadline for Variation Submission]],"ddd")</f>
        <v>Tue</v>
      </c>
      <c r="W61" s="29"/>
      <c r="X61" s="1"/>
    </row>
    <row r="62" spans="1:24" x14ac:dyDescent="0.3">
      <c r="A62" t="str">
        <f>CONCATENATE(Table14[[#This Row],[Cipher]], " ",Table14[[#This Row],[Payment Type]])</f>
        <v>BU Registrar PMS</v>
      </c>
      <c r="B62" s="30" t="s">
        <v>67</v>
      </c>
      <c r="C62" s="30" t="s">
        <v>39</v>
      </c>
      <c r="D62" s="30" t="s">
        <v>68</v>
      </c>
      <c r="E62" s="31" t="s">
        <v>47</v>
      </c>
      <c r="F62" s="30">
        <v>22</v>
      </c>
      <c r="G62" s="30"/>
      <c r="H6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45769</v>
      </c>
      <c r="I62" s="31" t="str">
        <f>TEXT(Table14[[#This Row],[Standard Payment Date]],"ddd")</f>
        <v>Tue</v>
      </c>
      <c r="J62" s="31" t="str">
        <f>IF(ISNA(MATCH(Table14[[#This Row],[Standard Payment Date]],'Non working days'!$A$3:$A$226,0)),"N","Y")</f>
        <v>N</v>
      </c>
      <c r="K62" s="31" t="str">
        <f>IF(OR(Table14[[#This Row],[Unmodified Day of Week]]="Sat",Table14[[#This Row],[Unmodified Day of Week]]="Sun"),"Y","N")</f>
        <v>N</v>
      </c>
      <c r="L62" s="31" t="str">
        <f>IF(OR(Table14[[#This Row],[Bank Holiday?]]="Y",Table14[[#This Row],[Weekend?]]="Y"),"Y","N")</f>
        <v>N</v>
      </c>
      <c r="M62" s="31">
        <f>IF(AND(Table14[[#This Row],[Late if non working day]]="Late",Table14[[#This Row],[BH or Weekend]]="Y"),1,0)</f>
        <v>0</v>
      </c>
      <c r="N62" s="33">
        <f>NETWORKDAYS($H$2,Table14[[#This Row],[Standard Payment Date]],'Non working days'!$A$3:$A$27)</f>
        <v>14</v>
      </c>
      <c r="O62" s="33">
        <f>Table14[[#This Row],[NetWorkDays]]-1</f>
        <v>13</v>
      </c>
      <c r="P62" s="33">
        <f>Table14[[#This Row],[NetWorkDays]]</f>
        <v>14</v>
      </c>
      <c r="Q6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45769</v>
      </c>
      <c r="R62" s="31" t="str">
        <f>TEXT(Table14[[#This Row],[Pay Date]],"ddd")</f>
        <v>Tue</v>
      </c>
      <c r="S62" s="34">
        <f>WORKDAY(Table14[[#This Row],[Pay Date]],-3,'Non working days'!$A$3:$A$598)</f>
        <v>45762</v>
      </c>
      <c r="T62" s="31" t="str">
        <f>TEXT(Table14[[#This Row],[Upload Date]],"ddd")</f>
        <v>Tue</v>
      </c>
      <c r="U62" s="34">
        <f>WORKDAY(Table14[[#This Row],[Upload Date]],-5,'Non working days'!$A$3:$A$598)</f>
        <v>45755</v>
      </c>
      <c r="V62" s="31" t="str">
        <f>TEXT(Table14[[#This Row],[Deadline for Variation Submission]],"ddd")</f>
        <v>Tue</v>
      </c>
      <c r="W62" s="29"/>
      <c r="X62" s="1"/>
    </row>
    <row r="63" spans="1:24" x14ac:dyDescent="0.3">
      <c r="A63" t="str">
        <f>CONCATENATE(Table14[[#This Row],[Cipher]], " ",Table14[[#This Row],[Payment Type]])</f>
        <v>BU Dispensing PMS</v>
      </c>
      <c r="B63" s="30" t="s">
        <v>67</v>
      </c>
      <c r="C63" s="30" t="s">
        <v>39</v>
      </c>
      <c r="D63" s="30" t="s">
        <v>68</v>
      </c>
      <c r="E63" s="30" t="s">
        <v>43</v>
      </c>
      <c r="F63" s="30">
        <v>22</v>
      </c>
      <c r="G63" s="30"/>
      <c r="H6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45769</v>
      </c>
      <c r="I63" s="31" t="str">
        <f>TEXT(Table14[[#This Row],[Standard Payment Date]],"ddd")</f>
        <v>Tue</v>
      </c>
      <c r="J63" s="31" t="str">
        <f>IF(ISNA(MATCH(Table14[[#This Row],[Standard Payment Date]],'Non working days'!$A$3:$A$226,0)),"N","Y")</f>
        <v>N</v>
      </c>
      <c r="K63" s="31" t="str">
        <f>IF(OR(Table14[[#This Row],[Unmodified Day of Week]]="Sat",Table14[[#This Row],[Unmodified Day of Week]]="Sun"),"Y","N")</f>
        <v>N</v>
      </c>
      <c r="L63" s="31" t="str">
        <f>IF(OR(Table14[[#This Row],[Bank Holiday?]]="Y",Table14[[#This Row],[Weekend?]]="Y"),"Y","N")</f>
        <v>N</v>
      </c>
      <c r="M63" s="31">
        <f>IF(AND(Table14[[#This Row],[Late if non working day]]="Late",Table14[[#This Row],[BH or Weekend]]="Y"),1,0)</f>
        <v>0</v>
      </c>
      <c r="N63" s="33">
        <f>NETWORKDAYS($H$2,Table14[[#This Row],[Standard Payment Date]],'Non working days'!$A$3:$A$27)</f>
        <v>14</v>
      </c>
      <c r="O63" s="33">
        <f>Table14[[#This Row],[NetWorkDays]]-1</f>
        <v>13</v>
      </c>
      <c r="P63" s="33">
        <f>Table14[[#This Row],[NetWorkDays]]</f>
        <v>14</v>
      </c>
      <c r="Q6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45769</v>
      </c>
      <c r="R63" s="31" t="str">
        <f>TEXT(Table14[[#This Row],[Pay Date]],"ddd")</f>
        <v>Tue</v>
      </c>
      <c r="S63" s="34">
        <f>WORKDAY(Table14[[#This Row],[Pay Date]],-3,'Non working days'!$A$3:$A$598)</f>
        <v>45762</v>
      </c>
      <c r="T63" s="31" t="str">
        <f>TEXT(Table14[[#This Row],[Upload Date]],"ddd")</f>
        <v>Tue</v>
      </c>
      <c r="U63" s="34">
        <f>WORKDAY(Table14[[#This Row],[Upload Date]],-5,'Non working days'!$A$3:$A$598)</f>
        <v>45755</v>
      </c>
      <c r="V63" s="31" t="str">
        <f>TEXT(Table14[[#This Row],[Deadline for Variation Submission]],"ddd")</f>
        <v>Tue</v>
      </c>
      <c r="W63" s="29"/>
      <c r="X63" s="1"/>
    </row>
    <row r="64" spans="1:24" x14ac:dyDescent="0.3">
      <c r="A64" t="str">
        <f>CONCATENATE(Table14[[#This Row],[Cipher]], " ",Table14[[#This Row],[Payment Type]])</f>
        <v>BU Prescribing GMS</v>
      </c>
      <c r="B64" s="30" t="s">
        <v>67</v>
      </c>
      <c r="C64" s="30" t="s">
        <v>39</v>
      </c>
      <c r="D64" s="30" t="s">
        <v>68</v>
      </c>
      <c r="E64" s="30" t="s">
        <v>44</v>
      </c>
      <c r="F64" s="30">
        <v>22</v>
      </c>
      <c r="G64" s="30"/>
      <c r="H6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45769</v>
      </c>
      <c r="I64" s="31" t="str">
        <f>TEXT(Table14[[#This Row],[Standard Payment Date]],"ddd")</f>
        <v>Tue</v>
      </c>
      <c r="J64" s="31" t="str">
        <f>IF(ISNA(MATCH(Table14[[#This Row],[Standard Payment Date]],'Non working days'!$A$3:$A$226,0)),"N","Y")</f>
        <v>N</v>
      </c>
      <c r="K64" s="31" t="str">
        <f>IF(OR(Table14[[#This Row],[Unmodified Day of Week]]="Sat",Table14[[#This Row],[Unmodified Day of Week]]="Sun"),"Y","N")</f>
        <v>N</v>
      </c>
      <c r="L64" s="31" t="str">
        <f>IF(OR(Table14[[#This Row],[Bank Holiday?]]="Y",Table14[[#This Row],[Weekend?]]="Y"),"Y","N")</f>
        <v>N</v>
      </c>
      <c r="M64" s="31">
        <f>IF(AND(Table14[[#This Row],[Late if non working day]]="Late",Table14[[#This Row],[BH or Weekend]]="Y"),1,0)</f>
        <v>0</v>
      </c>
      <c r="N64" s="33">
        <f>NETWORKDAYS($H$2,Table14[[#This Row],[Standard Payment Date]],'Non working days'!$A$3:$A$27)</f>
        <v>14</v>
      </c>
      <c r="O64" s="33">
        <f>Table14[[#This Row],[NetWorkDays]]-1</f>
        <v>13</v>
      </c>
      <c r="P64" s="33">
        <f>Table14[[#This Row],[NetWorkDays]]</f>
        <v>14</v>
      </c>
      <c r="Q6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45769</v>
      </c>
      <c r="R64" s="31" t="str">
        <f>TEXT(Table14[[#This Row],[Pay Date]],"ddd")</f>
        <v>Tue</v>
      </c>
      <c r="S64" s="34">
        <f>WORKDAY(Table14[[#This Row],[Pay Date]],-3,'Non working days'!$A$3:$A$598)</f>
        <v>45762</v>
      </c>
      <c r="T64" s="31" t="str">
        <f>TEXT(Table14[[#This Row],[Upload Date]],"ddd")</f>
        <v>Tue</v>
      </c>
      <c r="U64" s="34">
        <f>WORKDAY(Table14[[#This Row],[Upload Date]],-5,'Non working days'!$A$3:$A$598)</f>
        <v>45755</v>
      </c>
      <c r="V64" s="31" t="str">
        <f>TEXT(Table14[[#This Row],[Deadline for Variation Submission]],"ddd")</f>
        <v>Tue</v>
      </c>
      <c r="W64" s="29"/>
      <c r="X64" s="1"/>
    </row>
    <row r="65" spans="1:24" x14ac:dyDescent="0.3">
      <c r="A65" t="str">
        <f>CONCATENATE(Table14[[#This Row],[Cipher]], " ",Table14[[#This Row],[Payment Type]])</f>
        <v>BU Prescribing PMS</v>
      </c>
      <c r="B65" s="30" t="s">
        <v>67</v>
      </c>
      <c r="C65" s="30" t="s">
        <v>39</v>
      </c>
      <c r="D65" s="30" t="s">
        <v>68</v>
      </c>
      <c r="E65" s="30" t="s">
        <v>45</v>
      </c>
      <c r="F65" s="30">
        <v>22</v>
      </c>
      <c r="G65" s="30"/>
      <c r="H6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45769</v>
      </c>
      <c r="I65" s="31" t="str">
        <f>TEXT(Table14[[#This Row],[Standard Payment Date]],"ddd")</f>
        <v>Tue</v>
      </c>
      <c r="J65" s="31" t="str">
        <f>IF(ISNA(MATCH(Table14[[#This Row],[Standard Payment Date]],'Non working days'!$A$3:$A$226,0)),"N","Y")</f>
        <v>N</v>
      </c>
      <c r="K65" s="31" t="str">
        <f>IF(OR(Table14[[#This Row],[Unmodified Day of Week]]="Sat",Table14[[#This Row],[Unmodified Day of Week]]="Sun"),"Y","N")</f>
        <v>N</v>
      </c>
      <c r="L65" s="31" t="str">
        <f>IF(OR(Table14[[#This Row],[Bank Holiday?]]="Y",Table14[[#This Row],[Weekend?]]="Y"),"Y","N")</f>
        <v>N</v>
      </c>
      <c r="M65" s="31">
        <f>IF(AND(Table14[[#This Row],[Late if non working day]]="Late",Table14[[#This Row],[BH or Weekend]]="Y"),1,0)</f>
        <v>0</v>
      </c>
      <c r="N65" s="33">
        <f>NETWORKDAYS($H$2,Table14[[#This Row],[Standard Payment Date]],'Non working days'!$A$3:$A$27)</f>
        <v>14</v>
      </c>
      <c r="O65" s="33">
        <f>Table14[[#This Row],[NetWorkDays]]-1</f>
        <v>13</v>
      </c>
      <c r="P65" s="33">
        <f>Table14[[#This Row],[NetWorkDays]]</f>
        <v>14</v>
      </c>
      <c r="Q6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45769</v>
      </c>
      <c r="R65" s="31" t="str">
        <f>TEXT(Table14[[#This Row],[Pay Date]],"ddd")</f>
        <v>Tue</v>
      </c>
      <c r="S65" s="34">
        <f>WORKDAY(Table14[[#This Row],[Pay Date]],-3,'Non working days'!$A$3:$A$598)</f>
        <v>45762</v>
      </c>
      <c r="T65" s="31" t="str">
        <f>TEXT(Table14[[#This Row],[Upload Date]],"ddd")</f>
        <v>Tue</v>
      </c>
      <c r="U65" s="34">
        <f>WORKDAY(Table14[[#This Row],[Upload Date]],-5,'Non working days'!$A$3:$A$598)</f>
        <v>45755</v>
      </c>
      <c r="V65" s="31" t="str">
        <f>TEXT(Table14[[#This Row],[Deadline for Variation Submission]],"ddd")</f>
        <v>Tue</v>
      </c>
      <c r="W65" s="29"/>
      <c r="X65" s="1"/>
    </row>
    <row r="66" spans="1:24" x14ac:dyDescent="0.3">
      <c r="A66" t="str">
        <f>CONCATENATE(Table14[[#This Row],[Cipher]], " ",Table14[[#This Row],[Payment Type]])</f>
        <v>BU PMS Adhoc</v>
      </c>
      <c r="B66" s="30" t="s">
        <v>67</v>
      </c>
      <c r="C66" s="30" t="s">
        <v>39</v>
      </c>
      <c r="D66" s="30" t="s">
        <v>68</v>
      </c>
      <c r="E66" s="30" t="s">
        <v>56</v>
      </c>
      <c r="F66" s="30">
        <v>22</v>
      </c>
      <c r="G66" s="31"/>
      <c r="H6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45769</v>
      </c>
      <c r="I66" s="31" t="str">
        <f>TEXT(Table14[[#This Row],[Standard Payment Date]],"ddd")</f>
        <v>Tue</v>
      </c>
      <c r="J66" s="31" t="str">
        <f>IF(ISNA(MATCH(Table14[[#This Row],[Standard Payment Date]],'Non working days'!$A$3:$A$226,0)),"N","Y")</f>
        <v>N</v>
      </c>
      <c r="K66" s="31" t="str">
        <f>IF(OR(Table14[[#This Row],[Unmodified Day of Week]]="Sat",Table14[[#This Row],[Unmodified Day of Week]]="Sun"),"Y","N")</f>
        <v>N</v>
      </c>
      <c r="L66" s="31" t="str">
        <f>IF(OR(Table14[[#This Row],[Bank Holiday?]]="Y",Table14[[#This Row],[Weekend?]]="Y"),"Y","N")</f>
        <v>N</v>
      </c>
      <c r="M66" s="31">
        <f>IF(AND(Table14[[#This Row],[Late if non working day]]="Late",Table14[[#This Row],[BH or Weekend]]="Y"),1,0)</f>
        <v>0</v>
      </c>
      <c r="N66" s="33">
        <f>NETWORKDAYS($H$2,Table14[[#This Row],[Standard Payment Date]],'Non working days'!$A$3:$A$27)</f>
        <v>14</v>
      </c>
      <c r="O66" s="33">
        <f>Table14[[#This Row],[NetWorkDays]]-1</f>
        <v>13</v>
      </c>
      <c r="P66" s="33">
        <f>Table14[[#This Row],[NetWorkDays]]</f>
        <v>14</v>
      </c>
      <c r="Q6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45769</v>
      </c>
      <c r="R66" s="31" t="str">
        <f>TEXT(Table14[[#This Row],[Pay Date]],"ddd")</f>
        <v>Tue</v>
      </c>
      <c r="S66" s="34">
        <f>WORKDAY(Table14[[#This Row],[Pay Date]],-3,'Non working days'!$A$3:$A$598)</f>
        <v>45762</v>
      </c>
      <c r="T66" s="31" t="str">
        <f>TEXT(Table14[[#This Row],[Upload Date]],"ddd")</f>
        <v>Tue</v>
      </c>
      <c r="U66" s="34">
        <f>WORKDAY(Table14[[#This Row],[Upload Date]],-5,'Non working days'!$A$3:$A$598)</f>
        <v>45755</v>
      </c>
      <c r="V66" s="31" t="str">
        <f>TEXT(Table14[[#This Row],[Deadline for Variation Submission]],"ddd")</f>
        <v>Tue</v>
      </c>
      <c r="W66" s="29"/>
      <c r="X66" s="1"/>
    </row>
    <row r="67" spans="1:24" x14ac:dyDescent="0.3">
      <c r="A67" t="str">
        <f>CONCATENATE(Table14[[#This Row],[Cipher]], " ",Table14[[#This Row],[Payment Type]])</f>
        <v>CB Pharmacy</v>
      </c>
      <c r="B67" s="30" t="s">
        <v>69</v>
      </c>
      <c r="C67" s="30" t="s">
        <v>39</v>
      </c>
      <c r="D67" s="30" t="s">
        <v>70</v>
      </c>
      <c r="E67" s="31" t="s">
        <v>48</v>
      </c>
      <c r="F67" s="30">
        <v>14</v>
      </c>
      <c r="G67" s="31"/>
      <c r="H6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67" s="31" t="str">
        <f>TEXT(Table14[[#This Row],[Standard Payment Date]],"ddd")</f>
        <v>Mon</v>
      </c>
      <c r="J67" s="31" t="str">
        <f>IF(ISNA(MATCH(Table14[[#This Row],[Standard Payment Date]],'Non working days'!$A$3:$A$226,0)),"N","Y")</f>
        <v>N</v>
      </c>
      <c r="K67" s="31" t="str">
        <f>IF(OR(Table14[[#This Row],[Unmodified Day of Week]]="Sat",Table14[[#This Row],[Unmodified Day of Week]]="Sun"),"Y","N")</f>
        <v>N</v>
      </c>
      <c r="L67" s="31" t="str">
        <f>IF(OR(Table14[[#This Row],[Bank Holiday?]]="Y",Table14[[#This Row],[Weekend?]]="Y"),"Y","N")</f>
        <v>N</v>
      </c>
      <c r="M67" s="31">
        <f>IF(AND(Table14[[#This Row],[Late if non working day]]="Late",Table14[[#This Row],[BH or Weekend]]="Y"),1,0)</f>
        <v>0</v>
      </c>
      <c r="N67" s="33">
        <f>NETWORKDAYS($H$2,Table14[[#This Row],[Standard Payment Date]],'Non working days'!$A$3:$A$27)</f>
        <v>10</v>
      </c>
      <c r="O67" s="33">
        <f>Table14[[#This Row],[NetWorkDays]]-1</f>
        <v>9</v>
      </c>
      <c r="P67" s="33">
        <f>Table14[[#This Row],[NetWorkDays]]</f>
        <v>10</v>
      </c>
      <c r="Q6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67" s="31" t="str">
        <f>TEXT(Table14[[#This Row],[Pay Date]],"ddd")</f>
        <v>Mon</v>
      </c>
      <c r="S67" s="34">
        <f>WORKDAY(Table14[[#This Row],[Pay Date]],-3,'Non working days'!$A$3:$A$598)</f>
        <v>45756</v>
      </c>
      <c r="T67" s="31" t="str">
        <f>TEXT(Table14[[#This Row],[Upload Date]],"ddd")</f>
        <v>Wed</v>
      </c>
      <c r="U67" s="34">
        <f>WORKDAY(Table14[[#This Row],[Upload Date]],-5,'Non working days'!$A$3:$A$598)</f>
        <v>45749</v>
      </c>
      <c r="V67" s="31" t="str">
        <f>TEXT(Table14[[#This Row],[Deadline for Variation Submission]],"ddd")</f>
        <v>Wed</v>
      </c>
      <c r="W67" s="29"/>
      <c r="X67" s="1"/>
    </row>
    <row r="68" spans="1:24" x14ac:dyDescent="0.3">
      <c r="A68" t="str">
        <f>CONCATENATE(Table14[[#This Row],[Cipher]], " ",Table14[[#This Row],[Payment Type]])</f>
        <v>CB A/PMS</v>
      </c>
      <c r="B68" s="30" t="s">
        <v>69</v>
      </c>
      <c r="C68" s="30" t="s">
        <v>39</v>
      </c>
      <c r="D68" s="30" t="s">
        <v>70</v>
      </c>
      <c r="E68" s="31" t="s">
        <v>49</v>
      </c>
      <c r="F68" s="30">
        <v>15</v>
      </c>
      <c r="G68" s="30"/>
      <c r="H6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68" s="31" t="str">
        <f>TEXT(Table14[[#This Row],[Standard Payment Date]],"ddd")</f>
        <v>Tue</v>
      </c>
      <c r="J68" s="31" t="str">
        <f>IF(ISNA(MATCH(Table14[[#This Row],[Standard Payment Date]],'Non working days'!$A$3:$A$226,0)),"N","Y")</f>
        <v>N</v>
      </c>
      <c r="K68" s="31" t="str">
        <f>IF(OR(Table14[[#This Row],[Unmodified Day of Week]]="Sat",Table14[[#This Row],[Unmodified Day of Week]]="Sun"),"Y","N")</f>
        <v>N</v>
      </c>
      <c r="L68" s="31" t="str">
        <f>IF(OR(Table14[[#This Row],[Bank Holiday?]]="Y",Table14[[#This Row],[Weekend?]]="Y"),"Y","N")</f>
        <v>N</v>
      </c>
      <c r="M68" s="31">
        <f>IF(AND(Table14[[#This Row],[Late if non working day]]="Late",Table14[[#This Row],[BH or Weekend]]="Y"),1,0)</f>
        <v>0</v>
      </c>
      <c r="N68" s="33">
        <f>NETWORKDAYS($H$2,Table14[[#This Row],[Standard Payment Date]],'Non working days'!$A$3:$A$27)</f>
        <v>11</v>
      </c>
      <c r="O68" s="33">
        <f>Table14[[#This Row],[NetWorkDays]]-1</f>
        <v>10</v>
      </c>
      <c r="P68" s="33">
        <f>Table14[[#This Row],[NetWorkDays]]</f>
        <v>11</v>
      </c>
      <c r="Q6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68" s="31" t="str">
        <f>TEXT(Table14[[#This Row],[Pay Date]],"ddd")</f>
        <v>Tue</v>
      </c>
      <c r="S68" s="34">
        <f>WORKDAY(Table14[[#This Row],[Pay Date]],-3,'Non working days'!$A$3:$A$598)</f>
        <v>45757</v>
      </c>
      <c r="T68" s="31" t="str">
        <f>TEXT(Table14[[#This Row],[Upload Date]],"ddd")</f>
        <v>Thu</v>
      </c>
      <c r="U68" s="34">
        <f>WORKDAY(Table14[[#This Row],[Upload Date]],-5,'Non working days'!$A$3:$A$598)</f>
        <v>45750</v>
      </c>
      <c r="V68" s="31" t="str">
        <f>TEXT(Table14[[#This Row],[Deadline for Variation Submission]],"ddd")</f>
        <v>Thu</v>
      </c>
      <c r="W68" s="29"/>
      <c r="X68" s="1"/>
    </row>
    <row r="69" spans="1:24" x14ac:dyDescent="0.3">
      <c r="A69" t="str">
        <f>CONCATENATE(Table14[[#This Row],[Cipher]], " ",Table14[[#This Row],[Payment Type]])</f>
        <v>CB GMS Adhoc</v>
      </c>
      <c r="B69" s="30" t="s">
        <v>69</v>
      </c>
      <c r="C69" s="30" t="s">
        <v>39</v>
      </c>
      <c r="D69" s="30" t="s">
        <v>70</v>
      </c>
      <c r="E69" s="30" t="s">
        <v>71</v>
      </c>
      <c r="F69" s="30">
        <v>15</v>
      </c>
      <c r="G69" s="31"/>
      <c r="H6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69" s="31" t="str">
        <f>TEXT(Table14[[#This Row],[Standard Payment Date]],"ddd")</f>
        <v>Tue</v>
      </c>
      <c r="J69" s="31" t="str">
        <f>IF(ISNA(MATCH(Table14[[#This Row],[Standard Payment Date]],'Non working days'!$A$3:$A$226,0)),"N","Y")</f>
        <v>N</v>
      </c>
      <c r="K69" s="31" t="str">
        <f>IF(OR(Table14[[#This Row],[Unmodified Day of Week]]="Sat",Table14[[#This Row],[Unmodified Day of Week]]="Sun"),"Y","N")</f>
        <v>N</v>
      </c>
      <c r="L69" s="31" t="str">
        <f>IF(OR(Table14[[#This Row],[Bank Holiday?]]="Y",Table14[[#This Row],[Weekend?]]="Y"),"Y","N")</f>
        <v>N</v>
      </c>
      <c r="M69" s="31">
        <f>IF(AND(Table14[[#This Row],[Late if non working day]]="Late",Table14[[#This Row],[BH or Weekend]]="Y"),1,0)</f>
        <v>0</v>
      </c>
      <c r="N69" s="33">
        <f>NETWORKDAYS($H$2,Table14[[#This Row],[Standard Payment Date]],'Non working days'!$A$3:$A$27)</f>
        <v>11</v>
      </c>
      <c r="O69" s="33">
        <f>Table14[[#This Row],[NetWorkDays]]-1</f>
        <v>10</v>
      </c>
      <c r="P69" s="33">
        <f>Table14[[#This Row],[NetWorkDays]]</f>
        <v>11</v>
      </c>
      <c r="Q6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69" s="31" t="str">
        <f>TEXT(Table14[[#This Row],[Pay Date]],"ddd")</f>
        <v>Tue</v>
      </c>
      <c r="S69" s="34">
        <f>WORKDAY(Table14[[#This Row],[Pay Date]],-3,'Non working days'!$A$3:$A$598)</f>
        <v>45757</v>
      </c>
      <c r="T69" s="31" t="str">
        <f>TEXT(Table14[[#This Row],[Upload Date]],"ddd")</f>
        <v>Thu</v>
      </c>
      <c r="U69" s="34">
        <f>WORKDAY(Table14[[#This Row],[Upload Date]],-5,'Non working days'!$A$3:$A$598)</f>
        <v>45750</v>
      </c>
      <c r="V69" s="31" t="str">
        <f>TEXT(Table14[[#This Row],[Deadline for Variation Submission]],"ddd")</f>
        <v>Thu</v>
      </c>
      <c r="W69" s="29"/>
      <c r="X69" s="1"/>
    </row>
    <row r="70" spans="1:24" x14ac:dyDescent="0.3">
      <c r="A70" t="str">
        <f>CONCATENATE(Table14[[#This Row],[Cipher]], " ",Table14[[#This Row],[Payment Type]])</f>
        <v>CB GMS</v>
      </c>
      <c r="B70" s="30" t="s">
        <v>69</v>
      </c>
      <c r="C70" s="30" t="s">
        <v>39</v>
      </c>
      <c r="D70" s="30" t="s">
        <v>70</v>
      </c>
      <c r="E70" s="30" t="s">
        <v>50</v>
      </c>
      <c r="F70" s="30" t="s">
        <v>51</v>
      </c>
      <c r="G70" s="31"/>
      <c r="H7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70" s="31" t="str">
        <f>TEXT(Table14[[#This Row],[Standard Payment Date]],"ddd")</f>
        <v>Wed</v>
      </c>
      <c r="J70" s="31" t="str">
        <f>IF(ISNA(MATCH(Table14[[#This Row],[Standard Payment Date]],'Non working days'!$A$3:$A$226,0)),"N","Y")</f>
        <v>N</v>
      </c>
      <c r="K70" s="31" t="str">
        <f>IF(OR(Table14[[#This Row],[Unmodified Day of Week]]="Sat",Table14[[#This Row],[Unmodified Day of Week]]="Sun"),"Y","N")</f>
        <v>N</v>
      </c>
      <c r="L70" s="31" t="str">
        <f>IF(OR(Table14[[#This Row],[Bank Holiday?]]="Y",Table14[[#This Row],[Weekend?]]="Y"),"Y","N")</f>
        <v>N</v>
      </c>
      <c r="M70" s="31">
        <f>IF(AND(Table14[[#This Row],[Late if non working day]]="Late",Table14[[#This Row],[BH or Weekend]]="Y"),1,0)</f>
        <v>0</v>
      </c>
      <c r="N70" s="33">
        <f>NETWORKDAYS($H$2,Table14[[#This Row],[Standard Payment Date]],'Non working days'!$A$3:$A$27)</f>
        <v>20</v>
      </c>
      <c r="O70" s="33">
        <f>Table14[[#This Row],[NetWorkDays]]-1</f>
        <v>19</v>
      </c>
      <c r="P70" s="33">
        <f>Table14[[#This Row],[NetWorkDays]]</f>
        <v>20</v>
      </c>
      <c r="Q7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70" s="31" t="str">
        <f>TEXT(Table14[[#This Row],[Pay Date]],"ddd")</f>
        <v>Wed</v>
      </c>
      <c r="S70" s="34">
        <f>WORKDAY(Table14[[#This Row],[Pay Date]],-3,'Non working days'!$A$3:$A$598)</f>
        <v>45772</v>
      </c>
      <c r="T70" s="31" t="str">
        <f>TEXT(Table14[[#This Row],[Upload Date]],"ddd")</f>
        <v>Fri</v>
      </c>
      <c r="U70" s="34">
        <f>WORKDAY(Table14[[#This Row],[Upload Date]],-5,'Non working days'!$A$3:$A$598)</f>
        <v>45763</v>
      </c>
      <c r="V70" s="31" t="str">
        <f>TEXT(Table14[[#This Row],[Deadline for Variation Submission]],"ddd")</f>
        <v>Wed</v>
      </c>
      <c r="W70" s="29"/>
      <c r="X70" s="1"/>
    </row>
    <row r="71" spans="1:24" x14ac:dyDescent="0.3">
      <c r="A71" t="str">
        <f>CONCATENATE(Table14[[#This Row],[Cipher]], " ",Table14[[#This Row],[Payment Type]])</f>
        <v>CB Dispensing GMS</v>
      </c>
      <c r="B71" s="30" t="s">
        <v>69</v>
      </c>
      <c r="C71" s="30" t="s">
        <v>39</v>
      </c>
      <c r="D71" s="30" t="s">
        <v>70</v>
      </c>
      <c r="E71" s="31" t="s">
        <v>41</v>
      </c>
      <c r="F71" s="30" t="s">
        <v>51</v>
      </c>
      <c r="G71" s="30"/>
      <c r="H7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71" s="31" t="str">
        <f>TEXT(Table14[[#This Row],[Standard Payment Date]],"ddd")</f>
        <v>Wed</v>
      </c>
      <c r="J71" s="31" t="str">
        <f>IF(ISNA(MATCH(Table14[[#This Row],[Standard Payment Date]],'Non working days'!$A$3:$A$226,0)),"N","Y")</f>
        <v>N</v>
      </c>
      <c r="K71" s="31" t="str">
        <f>IF(OR(Table14[[#This Row],[Unmodified Day of Week]]="Sat",Table14[[#This Row],[Unmodified Day of Week]]="Sun"),"Y","N")</f>
        <v>N</v>
      </c>
      <c r="L71" s="31" t="str">
        <f>IF(OR(Table14[[#This Row],[Bank Holiday?]]="Y",Table14[[#This Row],[Weekend?]]="Y"),"Y","N")</f>
        <v>N</v>
      </c>
      <c r="M71" s="31">
        <f>IF(AND(Table14[[#This Row],[Late if non working day]]="Late",Table14[[#This Row],[BH or Weekend]]="Y"),1,0)</f>
        <v>0</v>
      </c>
      <c r="N71" s="33">
        <f>NETWORKDAYS($H$2,Table14[[#This Row],[Standard Payment Date]],'Non working days'!$A$3:$A$27)</f>
        <v>20</v>
      </c>
      <c r="O71" s="33">
        <f>Table14[[#This Row],[NetWorkDays]]-1</f>
        <v>19</v>
      </c>
      <c r="P71" s="33">
        <f>Table14[[#This Row],[NetWorkDays]]</f>
        <v>20</v>
      </c>
      <c r="Q7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71" s="31" t="str">
        <f>TEXT(Table14[[#This Row],[Pay Date]],"ddd")</f>
        <v>Wed</v>
      </c>
      <c r="S71" s="34">
        <f>WORKDAY(Table14[[#This Row],[Pay Date]],-3,'Non working days'!$A$3:$A$598)</f>
        <v>45772</v>
      </c>
      <c r="T71" s="31" t="str">
        <f>TEXT(Table14[[#This Row],[Upload Date]],"ddd")</f>
        <v>Fri</v>
      </c>
      <c r="U71" s="34">
        <f>WORKDAY(Table14[[#This Row],[Upload Date]],-5,'Non working days'!$A$3:$A$598)</f>
        <v>45763</v>
      </c>
      <c r="V71" s="31" t="str">
        <f>TEXT(Table14[[#This Row],[Deadline for Variation Submission]],"ddd")</f>
        <v>Wed</v>
      </c>
      <c r="W71" s="29"/>
      <c r="X71" s="1"/>
    </row>
    <row r="72" spans="1:24" x14ac:dyDescent="0.3">
      <c r="A72" t="str">
        <f>CONCATENATE(Table14[[#This Row],[Cipher]], " ",Table14[[#This Row],[Payment Type]])</f>
        <v>CB Dispensing PMS</v>
      </c>
      <c r="B72" s="30" t="s">
        <v>69</v>
      </c>
      <c r="C72" s="30" t="s">
        <v>39</v>
      </c>
      <c r="D72" s="30" t="s">
        <v>70</v>
      </c>
      <c r="E72" s="30" t="s">
        <v>43</v>
      </c>
      <c r="F72" s="30" t="s">
        <v>51</v>
      </c>
      <c r="G72" s="30"/>
      <c r="H7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72" s="31" t="str">
        <f>TEXT(Table14[[#This Row],[Standard Payment Date]],"ddd")</f>
        <v>Wed</v>
      </c>
      <c r="J72" s="31" t="str">
        <f>IF(ISNA(MATCH(Table14[[#This Row],[Standard Payment Date]],'Non working days'!$A$3:$A$226,0)),"N","Y")</f>
        <v>N</v>
      </c>
      <c r="K72" s="31" t="str">
        <f>IF(OR(Table14[[#This Row],[Unmodified Day of Week]]="Sat",Table14[[#This Row],[Unmodified Day of Week]]="Sun"),"Y","N")</f>
        <v>N</v>
      </c>
      <c r="L72" s="31" t="str">
        <f>IF(OR(Table14[[#This Row],[Bank Holiday?]]="Y",Table14[[#This Row],[Weekend?]]="Y"),"Y","N")</f>
        <v>N</v>
      </c>
      <c r="M72" s="31">
        <f>IF(AND(Table14[[#This Row],[Late if non working day]]="Late",Table14[[#This Row],[BH or Weekend]]="Y"),1,0)</f>
        <v>0</v>
      </c>
      <c r="N72" s="33">
        <f>NETWORKDAYS($H$2,Table14[[#This Row],[Standard Payment Date]],'Non working days'!$A$3:$A$27)</f>
        <v>20</v>
      </c>
      <c r="O72" s="33">
        <f>Table14[[#This Row],[NetWorkDays]]-1</f>
        <v>19</v>
      </c>
      <c r="P72" s="33">
        <f>Table14[[#This Row],[NetWorkDays]]</f>
        <v>20</v>
      </c>
      <c r="Q7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72" s="31" t="str">
        <f>TEXT(Table14[[#This Row],[Pay Date]],"ddd")</f>
        <v>Wed</v>
      </c>
      <c r="S72" s="34">
        <f>WORKDAY(Table14[[#This Row],[Pay Date]],-3,'Non working days'!$A$3:$A$598)</f>
        <v>45772</v>
      </c>
      <c r="T72" s="31" t="str">
        <f>TEXT(Table14[[#This Row],[Upload Date]],"ddd")</f>
        <v>Fri</v>
      </c>
      <c r="U72" s="34">
        <f>WORKDAY(Table14[[#This Row],[Upload Date]],-5,'Non working days'!$A$3:$A$598)</f>
        <v>45763</v>
      </c>
      <c r="V72" s="31" t="str">
        <f>TEXT(Table14[[#This Row],[Deadline for Variation Submission]],"ddd")</f>
        <v>Wed</v>
      </c>
      <c r="W72" s="29"/>
      <c r="X72" s="1"/>
    </row>
    <row r="73" spans="1:24" x14ac:dyDescent="0.3">
      <c r="A73" t="str">
        <f>CONCATENATE(Table14[[#This Row],[Cipher]], " ",Table14[[#This Row],[Payment Type]])</f>
        <v>CB Prescribing GMS</v>
      </c>
      <c r="B73" s="30" t="s">
        <v>69</v>
      </c>
      <c r="C73" s="30" t="s">
        <v>39</v>
      </c>
      <c r="D73" s="30" t="s">
        <v>70</v>
      </c>
      <c r="E73" s="30" t="s">
        <v>44</v>
      </c>
      <c r="F73" s="30" t="s">
        <v>51</v>
      </c>
      <c r="G73" s="30"/>
      <c r="H7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73" s="31" t="str">
        <f>TEXT(Table14[[#This Row],[Standard Payment Date]],"ddd")</f>
        <v>Wed</v>
      </c>
      <c r="J73" s="31" t="str">
        <f>IF(ISNA(MATCH(Table14[[#This Row],[Standard Payment Date]],'Non working days'!$A$3:$A$226,0)),"N","Y")</f>
        <v>N</v>
      </c>
      <c r="K73" s="31" t="str">
        <f>IF(OR(Table14[[#This Row],[Unmodified Day of Week]]="Sat",Table14[[#This Row],[Unmodified Day of Week]]="Sun"),"Y","N")</f>
        <v>N</v>
      </c>
      <c r="L73" s="31" t="str">
        <f>IF(OR(Table14[[#This Row],[Bank Holiday?]]="Y",Table14[[#This Row],[Weekend?]]="Y"),"Y","N")</f>
        <v>N</v>
      </c>
      <c r="M73" s="31">
        <f>IF(AND(Table14[[#This Row],[Late if non working day]]="Late",Table14[[#This Row],[BH or Weekend]]="Y"),1,0)</f>
        <v>0</v>
      </c>
      <c r="N73" s="33">
        <f>NETWORKDAYS($H$2,Table14[[#This Row],[Standard Payment Date]],'Non working days'!$A$3:$A$27)</f>
        <v>20</v>
      </c>
      <c r="O73" s="33">
        <f>Table14[[#This Row],[NetWorkDays]]-1</f>
        <v>19</v>
      </c>
      <c r="P73" s="33">
        <f>Table14[[#This Row],[NetWorkDays]]</f>
        <v>20</v>
      </c>
      <c r="Q7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73" s="31" t="str">
        <f>TEXT(Table14[[#This Row],[Pay Date]],"ddd")</f>
        <v>Wed</v>
      </c>
      <c r="S73" s="34">
        <f>WORKDAY(Table14[[#This Row],[Pay Date]],-3,'Non working days'!$A$3:$A$598)</f>
        <v>45772</v>
      </c>
      <c r="T73" s="31" t="str">
        <f>TEXT(Table14[[#This Row],[Upload Date]],"ddd")</f>
        <v>Fri</v>
      </c>
      <c r="U73" s="34">
        <f>WORKDAY(Table14[[#This Row],[Upload Date]],-5,'Non working days'!$A$3:$A$598)</f>
        <v>45763</v>
      </c>
      <c r="V73" s="31" t="str">
        <f>TEXT(Table14[[#This Row],[Deadline for Variation Submission]],"ddd")</f>
        <v>Wed</v>
      </c>
      <c r="W73" s="29"/>
      <c r="X73" s="1"/>
    </row>
    <row r="74" spans="1:24" x14ac:dyDescent="0.3">
      <c r="A74" t="str">
        <f>CONCATENATE(Table14[[#This Row],[Cipher]], " ",Table14[[#This Row],[Payment Type]])</f>
        <v>CB Prescribing PMS</v>
      </c>
      <c r="B74" s="30" t="s">
        <v>69</v>
      </c>
      <c r="C74" s="30" t="s">
        <v>39</v>
      </c>
      <c r="D74" s="30" t="s">
        <v>70</v>
      </c>
      <c r="E74" s="30" t="s">
        <v>45</v>
      </c>
      <c r="F74" s="30" t="s">
        <v>51</v>
      </c>
      <c r="G74" s="30"/>
      <c r="H7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74" s="31" t="str">
        <f>TEXT(Table14[[#This Row],[Standard Payment Date]],"ddd")</f>
        <v>Wed</v>
      </c>
      <c r="J74" s="31" t="str">
        <f>IF(ISNA(MATCH(Table14[[#This Row],[Standard Payment Date]],'Non working days'!$A$3:$A$226,0)),"N","Y")</f>
        <v>N</v>
      </c>
      <c r="K74" s="31" t="str">
        <f>IF(OR(Table14[[#This Row],[Unmodified Day of Week]]="Sat",Table14[[#This Row],[Unmodified Day of Week]]="Sun"),"Y","N")</f>
        <v>N</v>
      </c>
      <c r="L74" s="31" t="str">
        <f>IF(OR(Table14[[#This Row],[Bank Holiday?]]="Y",Table14[[#This Row],[Weekend?]]="Y"),"Y","N")</f>
        <v>N</v>
      </c>
      <c r="M74" s="31">
        <f>IF(AND(Table14[[#This Row],[Late if non working day]]="Late",Table14[[#This Row],[BH or Weekend]]="Y"),1,0)</f>
        <v>0</v>
      </c>
      <c r="N74" s="33">
        <f>NETWORKDAYS($H$2,Table14[[#This Row],[Standard Payment Date]],'Non working days'!$A$3:$A$27)</f>
        <v>20</v>
      </c>
      <c r="O74" s="33">
        <f>Table14[[#This Row],[NetWorkDays]]-1</f>
        <v>19</v>
      </c>
      <c r="P74" s="33">
        <f>Table14[[#This Row],[NetWorkDays]]</f>
        <v>20</v>
      </c>
      <c r="Q7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74" s="31" t="str">
        <f>TEXT(Table14[[#This Row],[Pay Date]],"ddd")</f>
        <v>Wed</v>
      </c>
      <c r="S74" s="34">
        <f>WORKDAY(Table14[[#This Row],[Pay Date]],-3,'Non working days'!$A$3:$A$598)</f>
        <v>45772</v>
      </c>
      <c r="T74" s="31" t="str">
        <f>TEXT(Table14[[#This Row],[Upload Date]],"ddd")</f>
        <v>Fri</v>
      </c>
      <c r="U74" s="34">
        <f>WORKDAY(Table14[[#This Row],[Upload Date]],-5,'Non working days'!$A$3:$A$598)</f>
        <v>45763</v>
      </c>
      <c r="V74" s="31" t="str">
        <f>TEXT(Table14[[#This Row],[Deadline for Variation Submission]],"ddd")</f>
        <v>Wed</v>
      </c>
      <c r="W74" s="29"/>
      <c r="X74" s="1"/>
    </row>
    <row r="75" spans="1:24" x14ac:dyDescent="0.3">
      <c r="A75" t="str">
        <f>CONCATENATE(Table14[[#This Row],[Cipher]], " ",Table14[[#This Row],[Payment Type]])</f>
        <v>CB PMS Adhoc</v>
      </c>
      <c r="B75" s="30" t="s">
        <v>69</v>
      </c>
      <c r="C75" s="30" t="s">
        <v>39</v>
      </c>
      <c r="D75" s="30" t="s">
        <v>70</v>
      </c>
      <c r="E75" s="30" t="s">
        <v>56</v>
      </c>
      <c r="F75" s="30" t="s">
        <v>51</v>
      </c>
      <c r="G75" s="31"/>
      <c r="H7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75" s="31" t="str">
        <f>TEXT(Table14[[#This Row],[Standard Payment Date]],"ddd")</f>
        <v>Wed</v>
      </c>
      <c r="J75" s="31" t="str">
        <f>IF(ISNA(MATCH(Table14[[#This Row],[Standard Payment Date]],'Non working days'!$A$3:$A$226,0)),"N","Y")</f>
        <v>N</v>
      </c>
      <c r="K75" s="31" t="str">
        <f>IF(OR(Table14[[#This Row],[Unmodified Day of Week]]="Sat",Table14[[#This Row],[Unmodified Day of Week]]="Sun"),"Y","N")</f>
        <v>N</v>
      </c>
      <c r="L75" s="31" t="str">
        <f>IF(OR(Table14[[#This Row],[Bank Holiday?]]="Y",Table14[[#This Row],[Weekend?]]="Y"),"Y","N")</f>
        <v>N</v>
      </c>
      <c r="M75" s="31">
        <f>IF(AND(Table14[[#This Row],[Late if non working day]]="Late",Table14[[#This Row],[BH or Weekend]]="Y"),1,0)</f>
        <v>0</v>
      </c>
      <c r="N75" s="33">
        <f>NETWORKDAYS($H$2,Table14[[#This Row],[Standard Payment Date]],'Non working days'!$A$3:$A$27)</f>
        <v>20</v>
      </c>
      <c r="O75" s="33">
        <f>Table14[[#This Row],[NetWorkDays]]-1</f>
        <v>19</v>
      </c>
      <c r="P75" s="33">
        <f>Table14[[#This Row],[NetWorkDays]]</f>
        <v>20</v>
      </c>
      <c r="Q7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75" s="31" t="str">
        <f>TEXT(Table14[[#This Row],[Pay Date]],"ddd")</f>
        <v>Wed</v>
      </c>
      <c r="S75" s="34">
        <f>WORKDAY(Table14[[#This Row],[Pay Date]],-3,'Non working days'!$A$3:$A$598)</f>
        <v>45772</v>
      </c>
      <c r="T75" s="31" t="str">
        <f>TEXT(Table14[[#This Row],[Upload Date]],"ddd")</f>
        <v>Fri</v>
      </c>
      <c r="U75" s="34">
        <f>WORKDAY(Table14[[#This Row],[Upload Date]],-5,'Non working days'!$A$3:$A$598)</f>
        <v>45763</v>
      </c>
      <c r="V75" s="31" t="str">
        <f>TEXT(Table14[[#This Row],[Deadline for Variation Submission]],"ddd")</f>
        <v>Wed</v>
      </c>
      <c r="W75" s="29"/>
      <c r="X75" s="1"/>
    </row>
    <row r="76" spans="1:24" x14ac:dyDescent="0.3">
      <c r="A76" t="str">
        <f>CONCATENATE(Table14[[#This Row],[Cipher]], " ",Table14[[#This Row],[Payment Type]])</f>
        <v>CH Pharmacy</v>
      </c>
      <c r="B76" s="30" t="s">
        <v>72</v>
      </c>
      <c r="C76" s="30" t="s">
        <v>39</v>
      </c>
      <c r="D76" s="30" t="s">
        <v>73</v>
      </c>
      <c r="E76" s="31" t="s">
        <v>48</v>
      </c>
      <c r="F76" s="30">
        <v>14</v>
      </c>
      <c r="G76" s="31"/>
      <c r="H7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76" s="31" t="str">
        <f>TEXT(Table14[[#This Row],[Standard Payment Date]],"ddd")</f>
        <v>Mon</v>
      </c>
      <c r="J76" s="31" t="str">
        <f>IF(ISNA(MATCH(Table14[[#This Row],[Standard Payment Date]],'Non working days'!$A$3:$A$226,0)),"N","Y")</f>
        <v>N</v>
      </c>
      <c r="K76" s="31" t="str">
        <f>IF(OR(Table14[[#This Row],[Unmodified Day of Week]]="Sat",Table14[[#This Row],[Unmodified Day of Week]]="Sun"),"Y","N")</f>
        <v>N</v>
      </c>
      <c r="L76" s="31" t="str">
        <f>IF(OR(Table14[[#This Row],[Bank Holiday?]]="Y",Table14[[#This Row],[Weekend?]]="Y"),"Y","N")</f>
        <v>N</v>
      </c>
      <c r="M76" s="31">
        <f>IF(AND(Table14[[#This Row],[Late if non working day]]="Late",Table14[[#This Row],[BH or Weekend]]="Y"),1,0)</f>
        <v>0</v>
      </c>
      <c r="N76" s="33">
        <f>NETWORKDAYS($H$2,Table14[[#This Row],[Standard Payment Date]],'Non working days'!$A$3:$A$27)</f>
        <v>10</v>
      </c>
      <c r="O76" s="33">
        <f>Table14[[#This Row],[NetWorkDays]]-1</f>
        <v>9</v>
      </c>
      <c r="P76" s="33">
        <f>Table14[[#This Row],[NetWorkDays]]</f>
        <v>10</v>
      </c>
      <c r="Q7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76" s="31" t="str">
        <f>TEXT(Table14[[#This Row],[Pay Date]],"ddd")</f>
        <v>Mon</v>
      </c>
      <c r="S76" s="34">
        <f>WORKDAY(Table14[[#This Row],[Pay Date]],-3,'Non working days'!$A$3:$A$598)</f>
        <v>45756</v>
      </c>
      <c r="T76" s="31" t="str">
        <f>TEXT(Table14[[#This Row],[Upload Date]],"ddd")</f>
        <v>Wed</v>
      </c>
      <c r="U76" s="34">
        <f>WORKDAY(Table14[[#This Row],[Upload Date]],-5,'Non working days'!$A$3:$A$598)</f>
        <v>45749</v>
      </c>
      <c r="V76" s="31" t="str">
        <f>TEXT(Table14[[#This Row],[Deadline for Variation Submission]],"ddd")</f>
        <v>Wed</v>
      </c>
      <c r="W76" s="29"/>
      <c r="X76" s="1"/>
    </row>
    <row r="77" spans="1:24" x14ac:dyDescent="0.3">
      <c r="A77" t="str">
        <f>CONCATENATE(Table14[[#This Row],[Cipher]], " ",Table14[[#This Row],[Payment Type]])</f>
        <v>CH GMS</v>
      </c>
      <c r="B77" s="30" t="s">
        <v>72</v>
      </c>
      <c r="C77" s="30" t="s">
        <v>39</v>
      </c>
      <c r="D77" s="30" t="s">
        <v>73</v>
      </c>
      <c r="E77" s="30" t="s">
        <v>50</v>
      </c>
      <c r="F77" s="30">
        <v>15</v>
      </c>
      <c r="G77" s="31"/>
      <c r="H7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77" s="31" t="str">
        <f>TEXT(Table14[[#This Row],[Standard Payment Date]],"ddd")</f>
        <v>Tue</v>
      </c>
      <c r="J77" s="31" t="str">
        <f>IF(ISNA(MATCH(Table14[[#This Row],[Standard Payment Date]],'Non working days'!$A$3:$A$226,0)),"N","Y")</f>
        <v>N</v>
      </c>
      <c r="K77" s="31" t="str">
        <f>IF(OR(Table14[[#This Row],[Unmodified Day of Week]]="Sat",Table14[[#This Row],[Unmodified Day of Week]]="Sun"),"Y","N")</f>
        <v>N</v>
      </c>
      <c r="L77" s="31" t="str">
        <f>IF(OR(Table14[[#This Row],[Bank Holiday?]]="Y",Table14[[#This Row],[Weekend?]]="Y"),"Y","N")</f>
        <v>N</v>
      </c>
      <c r="M77" s="31">
        <f>IF(AND(Table14[[#This Row],[Late if non working day]]="Late",Table14[[#This Row],[BH or Weekend]]="Y"),1,0)</f>
        <v>0</v>
      </c>
      <c r="N77" s="33">
        <f>NETWORKDAYS($H$2,Table14[[#This Row],[Standard Payment Date]],'Non working days'!$A$3:$A$27)</f>
        <v>11</v>
      </c>
      <c r="O77" s="33">
        <f>Table14[[#This Row],[NetWorkDays]]-1</f>
        <v>10</v>
      </c>
      <c r="P77" s="33">
        <f>Table14[[#This Row],[NetWorkDays]]</f>
        <v>11</v>
      </c>
      <c r="Q7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77" s="31" t="str">
        <f>TEXT(Table14[[#This Row],[Pay Date]],"ddd")</f>
        <v>Tue</v>
      </c>
      <c r="S77" s="34">
        <f>WORKDAY(Table14[[#This Row],[Pay Date]],-3,'Non working days'!$A$3:$A$598)</f>
        <v>45757</v>
      </c>
      <c r="T77" s="31" t="str">
        <f>TEXT(Table14[[#This Row],[Upload Date]],"ddd")</f>
        <v>Thu</v>
      </c>
      <c r="U77" s="34">
        <f>WORKDAY(Table14[[#This Row],[Upload Date]],-5,'Non working days'!$A$3:$A$598)</f>
        <v>45750</v>
      </c>
      <c r="V77" s="31" t="str">
        <f>TEXT(Table14[[#This Row],[Deadline for Variation Submission]],"ddd")</f>
        <v>Thu</v>
      </c>
      <c r="W77" s="29"/>
      <c r="X77" s="1"/>
    </row>
    <row r="78" spans="1:24" x14ac:dyDescent="0.3">
      <c r="A78" t="str">
        <f>CONCATENATE(Table14[[#This Row],[Cipher]], " ",Table14[[#This Row],[Payment Type]])</f>
        <v>CH A/PMS</v>
      </c>
      <c r="B78" s="30" t="s">
        <v>72</v>
      </c>
      <c r="C78" s="30" t="s">
        <v>39</v>
      </c>
      <c r="D78" s="30" t="s">
        <v>73</v>
      </c>
      <c r="E78" s="31" t="s">
        <v>49</v>
      </c>
      <c r="F78" s="30">
        <v>15</v>
      </c>
      <c r="G78" s="30"/>
      <c r="H7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78" s="31" t="str">
        <f>TEXT(Table14[[#This Row],[Standard Payment Date]],"ddd")</f>
        <v>Tue</v>
      </c>
      <c r="J78" s="31" t="str">
        <f>IF(ISNA(MATCH(Table14[[#This Row],[Standard Payment Date]],'Non working days'!$A$3:$A$226,0)),"N","Y")</f>
        <v>N</v>
      </c>
      <c r="K78" s="31" t="str">
        <f>IF(OR(Table14[[#This Row],[Unmodified Day of Week]]="Sat",Table14[[#This Row],[Unmodified Day of Week]]="Sun"),"Y","N")</f>
        <v>N</v>
      </c>
      <c r="L78" s="31" t="str">
        <f>IF(OR(Table14[[#This Row],[Bank Holiday?]]="Y",Table14[[#This Row],[Weekend?]]="Y"),"Y","N")</f>
        <v>N</v>
      </c>
      <c r="M78" s="31">
        <f>IF(AND(Table14[[#This Row],[Late if non working day]]="Late",Table14[[#This Row],[BH or Weekend]]="Y"),1,0)</f>
        <v>0</v>
      </c>
      <c r="N78" s="33">
        <f>NETWORKDAYS($H$2,Table14[[#This Row],[Standard Payment Date]],'Non working days'!$A$3:$A$27)</f>
        <v>11</v>
      </c>
      <c r="O78" s="33">
        <f>Table14[[#This Row],[NetWorkDays]]-1</f>
        <v>10</v>
      </c>
      <c r="P78" s="33">
        <f>Table14[[#This Row],[NetWorkDays]]</f>
        <v>11</v>
      </c>
      <c r="Q7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78" s="31" t="str">
        <f>TEXT(Table14[[#This Row],[Pay Date]],"ddd")</f>
        <v>Tue</v>
      </c>
      <c r="S78" s="34">
        <f>WORKDAY(Table14[[#This Row],[Pay Date]],-3,'Non working days'!$A$3:$A$598)</f>
        <v>45757</v>
      </c>
      <c r="T78" s="31" t="str">
        <f>TEXT(Table14[[#This Row],[Upload Date]],"ddd")</f>
        <v>Thu</v>
      </c>
      <c r="U78" s="34">
        <f>WORKDAY(Table14[[#This Row],[Upload Date]],-5,'Non working days'!$A$3:$A$598)</f>
        <v>45750</v>
      </c>
      <c r="V78" s="31" t="str">
        <f>TEXT(Table14[[#This Row],[Deadline for Variation Submission]],"ddd")</f>
        <v>Thu</v>
      </c>
      <c r="W78" s="29"/>
      <c r="X78" s="1"/>
    </row>
    <row r="79" spans="1:24" x14ac:dyDescent="0.3">
      <c r="A79" t="str">
        <f>CONCATENATE(Table14[[#This Row],[Cipher]], " ",Table14[[#This Row],[Payment Type]])</f>
        <v>CH Dispensing GMS</v>
      </c>
      <c r="B79" s="30" t="s">
        <v>72</v>
      </c>
      <c r="C79" s="30" t="s">
        <v>39</v>
      </c>
      <c r="D79" s="30" t="s">
        <v>73</v>
      </c>
      <c r="E79" s="31" t="s">
        <v>41</v>
      </c>
      <c r="F79" s="30">
        <v>26</v>
      </c>
      <c r="G79" s="30"/>
      <c r="H7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79" s="31" t="str">
        <f>TEXT(Table14[[#This Row],[Standard Payment Date]],"ddd")</f>
        <v>Sat</v>
      </c>
      <c r="J79" s="31" t="str">
        <f>IF(ISNA(MATCH(Table14[[#This Row],[Standard Payment Date]],'Non working days'!$A$3:$A$226,0)),"N","Y")</f>
        <v>N</v>
      </c>
      <c r="K79" s="31" t="str">
        <f>IF(OR(Table14[[#This Row],[Unmodified Day of Week]]="Sat",Table14[[#This Row],[Unmodified Day of Week]]="Sun"),"Y","N")</f>
        <v>Y</v>
      </c>
      <c r="L79" s="31" t="str">
        <f>IF(OR(Table14[[#This Row],[Bank Holiday?]]="Y",Table14[[#This Row],[Weekend?]]="Y"),"Y","N")</f>
        <v>Y</v>
      </c>
      <c r="M79" s="31">
        <f>IF(AND(Table14[[#This Row],[Late if non working day]]="Late",Table14[[#This Row],[BH or Weekend]]="Y"),1,0)</f>
        <v>0</v>
      </c>
      <c r="N79" s="33">
        <f>NETWORKDAYS($H$2,Table14[[#This Row],[Standard Payment Date]],'Non working days'!$A$3:$A$27)</f>
        <v>17</v>
      </c>
      <c r="O79" s="33">
        <f>Table14[[#This Row],[NetWorkDays]]-1</f>
        <v>16</v>
      </c>
      <c r="P79" s="33">
        <f>Table14[[#This Row],[NetWorkDays]]</f>
        <v>17</v>
      </c>
      <c r="Q7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79" s="31" t="str">
        <f>TEXT(Table14[[#This Row],[Pay Date]],"ddd")</f>
        <v>Fri</v>
      </c>
      <c r="S79" s="34">
        <f>WORKDAY(Table14[[#This Row],[Pay Date]],-3,'Non working days'!$A$3:$A$598)</f>
        <v>45769</v>
      </c>
      <c r="T79" s="31" t="str">
        <f>TEXT(Table14[[#This Row],[Upload Date]],"ddd")</f>
        <v>Tue</v>
      </c>
      <c r="U79" s="34">
        <f>WORKDAY(Table14[[#This Row],[Upload Date]],-5,'Non working days'!$A$3:$A$598)</f>
        <v>45758</v>
      </c>
      <c r="V79" s="31" t="str">
        <f>TEXT(Table14[[#This Row],[Deadline for Variation Submission]],"ddd")</f>
        <v>Fri</v>
      </c>
      <c r="W79" s="29"/>
      <c r="X79" s="1"/>
    </row>
    <row r="80" spans="1:24" x14ac:dyDescent="0.3">
      <c r="A80" t="str">
        <f>CONCATENATE(Table14[[#This Row],[Cipher]], " ",Table14[[#This Row],[Payment Type]])</f>
        <v>CH Dispensing PMS</v>
      </c>
      <c r="B80" s="30" t="s">
        <v>72</v>
      </c>
      <c r="C80" s="30" t="s">
        <v>39</v>
      </c>
      <c r="D80" s="30" t="s">
        <v>73</v>
      </c>
      <c r="E80" s="30" t="s">
        <v>43</v>
      </c>
      <c r="F80" s="30">
        <v>26</v>
      </c>
      <c r="G80" s="30"/>
      <c r="H8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80" s="31" t="str">
        <f>TEXT(Table14[[#This Row],[Standard Payment Date]],"ddd")</f>
        <v>Sat</v>
      </c>
      <c r="J80" s="31" t="str">
        <f>IF(ISNA(MATCH(Table14[[#This Row],[Standard Payment Date]],'Non working days'!$A$3:$A$226,0)),"N","Y")</f>
        <v>N</v>
      </c>
      <c r="K80" s="31" t="str">
        <f>IF(OR(Table14[[#This Row],[Unmodified Day of Week]]="Sat",Table14[[#This Row],[Unmodified Day of Week]]="Sun"),"Y","N")</f>
        <v>Y</v>
      </c>
      <c r="L80" s="31" t="str">
        <f>IF(OR(Table14[[#This Row],[Bank Holiday?]]="Y",Table14[[#This Row],[Weekend?]]="Y"),"Y","N")</f>
        <v>Y</v>
      </c>
      <c r="M80" s="31">
        <f>IF(AND(Table14[[#This Row],[Late if non working day]]="Late",Table14[[#This Row],[BH or Weekend]]="Y"),1,0)</f>
        <v>0</v>
      </c>
      <c r="N80" s="33">
        <f>NETWORKDAYS($H$2,Table14[[#This Row],[Standard Payment Date]],'Non working days'!$A$3:$A$27)</f>
        <v>17</v>
      </c>
      <c r="O80" s="33">
        <f>Table14[[#This Row],[NetWorkDays]]-1</f>
        <v>16</v>
      </c>
      <c r="P80" s="33">
        <f>Table14[[#This Row],[NetWorkDays]]</f>
        <v>17</v>
      </c>
      <c r="Q8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80" s="31" t="str">
        <f>TEXT(Table14[[#This Row],[Pay Date]],"ddd")</f>
        <v>Fri</v>
      </c>
      <c r="S80" s="34">
        <f>WORKDAY(Table14[[#This Row],[Pay Date]],-3,'Non working days'!$A$3:$A$598)</f>
        <v>45769</v>
      </c>
      <c r="T80" s="31" t="str">
        <f>TEXT(Table14[[#This Row],[Upload Date]],"ddd")</f>
        <v>Tue</v>
      </c>
      <c r="U80" s="34">
        <f>WORKDAY(Table14[[#This Row],[Upload Date]],-5,'Non working days'!$A$3:$A$598)</f>
        <v>45758</v>
      </c>
      <c r="V80" s="31" t="str">
        <f>TEXT(Table14[[#This Row],[Deadline for Variation Submission]],"ddd")</f>
        <v>Fri</v>
      </c>
      <c r="W80" s="29"/>
      <c r="X80" s="1"/>
    </row>
    <row r="81" spans="1:24" x14ac:dyDescent="0.3">
      <c r="A81" t="str">
        <f>CONCATENATE(Table14[[#This Row],[Cipher]], " ",Table14[[#This Row],[Payment Type]])</f>
        <v>CH Prescribing GMS</v>
      </c>
      <c r="B81" s="30" t="s">
        <v>72</v>
      </c>
      <c r="C81" s="30" t="s">
        <v>39</v>
      </c>
      <c r="D81" s="30" t="s">
        <v>73</v>
      </c>
      <c r="E81" s="30" t="s">
        <v>44</v>
      </c>
      <c r="F81" s="30">
        <v>26</v>
      </c>
      <c r="G81" s="30"/>
      <c r="H8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81" s="31" t="str">
        <f>TEXT(Table14[[#This Row],[Standard Payment Date]],"ddd")</f>
        <v>Sat</v>
      </c>
      <c r="J81" s="31" t="str">
        <f>IF(ISNA(MATCH(Table14[[#This Row],[Standard Payment Date]],'Non working days'!$A$3:$A$226,0)),"N","Y")</f>
        <v>N</v>
      </c>
      <c r="K81" s="31" t="str">
        <f>IF(OR(Table14[[#This Row],[Unmodified Day of Week]]="Sat",Table14[[#This Row],[Unmodified Day of Week]]="Sun"),"Y","N")</f>
        <v>Y</v>
      </c>
      <c r="L81" s="31" t="str">
        <f>IF(OR(Table14[[#This Row],[Bank Holiday?]]="Y",Table14[[#This Row],[Weekend?]]="Y"),"Y","N")</f>
        <v>Y</v>
      </c>
      <c r="M81" s="31">
        <f>IF(AND(Table14[[#This Row],[Late if non working day]]="Late",Table14[[#This Row],[BH or Weekend]]="Y"),1,0)</f>
        <v>0</v>
      </c>
      <c r="N81" s="33">
        <f>NETWORKDAYS($H$2,Table14[[#This Row],[Standard Payment Date]],'Non working days'!$A$3:$A$27)</f>
        <v>17</v>
      </c>
      <c r="O81" s="33">
        <f>Table14[[#This Row],[NetWorkDays]]-1</f>
        <v>16</v>
      </c>
      <c r="P81" s="33">
        <f>Table14[[#This Row],[NetWorkDays]]</f>
        <v>17</v>
      </c>
      <c r="Q8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81" s="31" t="str">
        <f>TEXT(Table14[[#This Row],[Pay Date]],"ddd")</f>
        <v>Fri</v>
      </c>
      <c r="S81" s="34">
        <f>WORKDAY(Table14[[#This Row],[Pay Date]],-3,'Non working days'!$A$3:$A$598)</f>
        <v>45769</v>
      </c>
      <c r="T81" s="31" t="str">
        <f>TEXT(Table14[[#This Row],[Upload Date]],"ddd")</f>
        <v>Tue</v>
      </c>
      <c r="U81" s="34">
        <f>WORKDAY(Table14[[#This Row],[Upload Date]],-5,'Non working days'!$A$3:$A$598)</f>
        <v>45758</v>
      </c>
      <c r="V81" s="31" t="str">
        <f>TEXT(Table14[[#This Row],[Deadline for Variation Submission]],"ddd")</f>
        <v>Fri</v>
      </c>
      <c r="W81" s="29"/>
      <c r="X81" s="1"/>
    </row>
    <row r="82" spans="1:24" x14ac:dyDescent="0.3">
      <c r="A82" t="str">
        <f>CONCATENATE(Table14[[#This Row],[Cipher]], " ",Table14[[#This Row],[Payment Type]])</f>
        <v>CH Prescribing PMS</v>
      </c>
      <c r="B82" s="30" t="s">
        <v>72</v>
      </c>
      <c r="C82" s="30" t="s">
        <v>39</v>
      </c>
      <c r="D82" s="30" t="s">
        <v>73</v>
      </c>
      <c r="E82" s="30" t="s">
        <v>45</v>
      </c>
      <c r="F82" s="30">
        <v>26</v>
      </c>
      <c r="G82" s="30"/>
      <c r="H8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82" s="31" t="str">
        <f>TEXT(Table14[[#This Row],[Standard Payment Date]],"ddd")</f>
        <v>Sat</v>
      </c>
      <c r="J82" s="31" t="str">
        <f>IF(ISNA(MATCH(Table14[[#This Row],[Standard Payment Date]],'Non working days'!$A$3:$A$226,0)),"N","Y")</f>
        <v>N</v>
      </c>
      <c r="K82" s="31" t="str">
        <f>IF(OR(Table14[[#This Row],[Unmodified Day of Week]]="Sat",Table14[[#This Row],[Unmodified Day of Week]]="Sun"),"Y","N")</f>
        <v>Y</v>
      </c>
      <c r="L82" s="31" t="str">
        <f>IF(OR(Table14[[#This Row],[Bank Holiday?]]="Y",Table14[[#This Row],[Weekend?]]="Y"),"Y","N")</f>
        <v>Y</v>
      </c>
      <c r="M82" s="31">
        <f>IF(AND(Table14[[#This Row],[Late if non working day]]="Late",Table14[[#This Row],[BH or Weekend]]="Y"),1,0)</f>
        <v>0</v>
      </c>
      <c r="N82" s="33">
        <f>NETWORKDAYS($H$2,Table14[[#This Row],[Standard Payment Date]],'Non working days'!$A$3:$A$27)</f>
        <v>17</v>
      </c>
      <c r="O82" s="33">
        <f>Table14[[#This Row],[NetWorkDays]]-1</f>
        <v>16</v>
      </c>
      <c r="P82" s="33">
        <f>Table14[[#This Row],[NetWorkDays]]</f>
        <v>17</v>
      </c>
      <c r="Q8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82" s="31" t="str">
        <f>TEXT(Table14[[#This Row],[Pay Date]],"ddd")</f>
        <v>Fri</v>
      </c>
      <c r="S82" s="34">
        <f>WORKDAY(Table14[[#This Row],[Pay Date]],-3,'Non working days'!$A$3:$A$598)</f>
        <v>45769</v>
      </c>
      <c r="T82" s="31" t="str">
        <f>TEXT(Table14[[#This Row],[Upload Date]],"ddd")</f>
        <v>Tue</v>
      </c>
      <c r="U82" s="34">
        <f>WORKDAY(Table14[[#This Row],[Upload Date]],-5,'Non working days'!$A$3:$A$598)</f>
        <v>45758</v>
      </c>
      <c r="V82" s="31" t="str">
        <f>TEXT(Table14[[#This Row],[Deadline for Variation Submission]],"ddd")</f>
        <v>Fri</v>
      </c>
      <c r="W82" s="29"/>
      <c r="X82" s="1"/>
    </row>
    <row r="83" spans="1:24" x14ac:dyDescent="0.3">
      <c r="A83" t="str">
        <f>CONCATENATE(Table14[[#This Row],[Cipher]], " ",Table14[[#This Row],[Payment Type]])</f>
        <v>COV Pharmacy</v>
      </c>
      <c r="B83" s="30" t="s">
        <v>74</v>
      </c>
      <c r="C83" s="30" t="s">
        <v>39</v>
      </c>
      <c r="D83" s="30" t="s">
        <v>75</v>
      </c>
      <c r="E83" s="31" t="s">
        <v>48</v>
      </c>
      <c r="F83" s="30">
        <v>14</v>
      </c>
      <c r="G83" s="31"/>
      <c r="H8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83" s="31" t="str">
        <f>TEXT(Table14[[#This Row],[Standard Payment Date]],"ddd")</f>
        <v>Mon</v>
      </c>
      <c r="J83" s="31" t="str">
        <f>IF(ISNA(MATCH(Table14[[#This Row],[Standard Payment Date]],'Non working days'!$A$3:$A$226,0)),"N","Y")</f>
        <v>N</v>
      </c>
      <c r="K83" s="31" t="str">
        <f>IF(OR(Table14[[#This Row],[Unmodified Day of Week]]="Sat",Table14[[#This Row],[Unmodified Day of Week]]="Sun"),"Y","N")</f>
        <v>N</v>
      </c>
      <c r="L83" s="31" t="str">
        <f>IF(OR(Table14[[#This Row],[Bank Holiday?]]="Y",Table14[[#This Row],[Weekend?]]="Y"),"Y","N")</f>
        <v>N</v>
      </c>
      <c r="M83" s="31">
        <f>IF(AND(Table14[[#This Row],[Late if non working day]]="Late",Table14[[#This Row],[BH or Weekend]]="Y"),1,0)</f>
        <v>0</v>
      </c>
      <c r="N83" s="33">
        <f>NETWORKDAYS($H$2,Table14[[#This Row],[Standard Payment Date]],'Non working days'!$A$3:$A$27)</f>
        <v>10</v>
      </c>
      <c r="O83" s="33">
        <f>Table14[[#This Row],[NetWorkDays]]-1</f>
        <v>9</v>
      </c>
      <c r="P83" s="33">
        <f>Table14[[#This Row],[NetWorkDays]]</f>
        <v>10</v>
      </c>
      <c r="Q8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83" s="31" t="str">
        <f>TEXT(Table14[[#This Row],[Pay Date]],"ddd")</f>
        <v>Mon</v>
      </c>
      <c r="S83" s="34">
        <f>WORKDAY(Table14[[#This Row],[Pay Date]],-3,'Non working days'!$A$3:$A$598)</f>
        <v>45756</v>
      </c>
      <c r="T83" s="31" t="str">
        <f>TEXT(Table14[[#This Row],[Upload Date]],"ddd")</f>
        <v>Wed</v>
      </c>
      <c r="U83" s="34">
        <f>WORKDAY(Table14[[#This Row],[Upload Date]],-5,'Non working days'!$A$3:$A$598)</f>
        <v>45749</v>
      </c>
      <c r="V83" s="31" t="str">
        <f>TEXT(Table14[[#This Row],[Deadline for Variation Submission]],"ddd")</f>
        <v>Wed</v>
      </c>
      <c r="W83" s="29"/>
      <c r="X83" s="1"/>
    </row>
    <row r="84" spans="1:24" x14ac:dyDescent="0.3">
      <c r="A84" t="str">
        <f>CONCATENATE(Table14[[#This Row],[Cipher]], " ",Table14[[#This Row],[Payment Type]])</f>
        <v>COV GMS</v>
      </c>
      <c r="B84" s="30" t="s">
        <v>74</v>
      </c>
      <c r="C84" s="30" t="s">
        <v>39</v>
      </c>
      <c r="D84" s="30" t="s">
        <v>75</v>
      </c>
      <c r="E84" s="30" t="s">
        <v>50</v>
      </c>
      <c r="F84" s="30">
        <v>20</v>
      </c>
      <c r="G84" s="31"/>
      <c r="H8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84" s="31" t="str">
        <f>TEXT(Table14[[#This Row],[Standard Payment Date]],"ddd")</f>
        <v>Sun</v>
      </c>
      <c r="J84" s="31" t="str">
        <f>IF(ISNA(MATCH(Table14[[#This Row],[Standard Payment Date]],'Non working days'!$A$3:$A$226,0)),"N","Y")</f>
        <v>N</v>
      </c>
      <c r="K84" s="31" t="str">
        <f>IF(OR(Table14[[#This Row],[Unmodified Day of Week]]="Sat",Table14[[#This Row],[Unmodified Day of Week]]="Sun"),"Y","N")</f>
        <v>Y</v>
      </c>
      <c r="L84" s="31" t="str">
        <f>IF(OR(Table14[[#This Row],[Bank Holiday?]]="Y",Table14[[#This Row],[Weekend?]]="Y"),"Y","N")</f>
        <v>Y</v>
      </c>
      <c r="M84" s="31">
        <f>IF(AND(Table14[[#This Row],[Late if non working day]]="Late",Table14[[#This Row],[BH or Weekend]]="Y"),1,0)</f>
        <v>0</v>
      </c>
      <c r="N84" s="33">
        <f>NETWORKDAYS($H$2,Table14[[#This Row],[Standard Payment Date]],'Non working days'!$A$3:$A$27)</f>
        <v>13</v>
      </c>
      <c r="O84" s="33">
        <f>Table14[[#This Row],[NetWorkDays]]-1</f>
        <v>12</v>
      </c>
      <c r="P84" s="33">
        <f>Table14[[#This Row],[NetWorkDays]]</f>
        <v>13</v>
      </c>
      <c r="Q8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84" s="31" t="str">
        <f>TEXT(Table14[[#This Row],[Pay Date]],"ddd")</f>
        <v>Thu</v>
      </c>
      <c r="S84" s="34">
        <f>WORKDAY(Table14[[#This Row],[Pay Date]],-3,'Non working days'!$A$3:$A$598)</f>
        <v>45761</v>
      </c>
      <c r="T84" s="31" t="str">
        <f>TEXT(Table14[[#This Row],[Upload Date]],"ddd")</f>
        <v>Mon</v>
      </c>
      <c r="U84" s="34">
        <f>WORKDAY(Table14[[#This Row],[Upload Date]],-5,'Non working days'!$A$3:$A$598)</f>
        <v>45754</v>
      </c>
      <c r="V84" s="31" t="str">
        <f>TEXT(Table14[[#This Row],[Deadline for Variation Submission]],"ddd")</f>
        <v>Mon</v>
      </c>
      <c r="W84" s="29"/>
      <c r="X84" s="1"/>
    </row>
    <row r="85" spans="1:24" x14ac:dyDescent="0.3">
      <c r="A85" t="str">
        <f>CONCATENATE(Table14[[#This Row],[Cipher]], " ",Table14[[#This Row],[Payment Type]])</f>
        <v>COV A/PMS</v>
      </c>
      <c r="B85" s="30" t="s">
        <v>74</v>
      </c>
      <c r="C85" s="30" t="s">
        <v>39</v>
      </c>
      <c r="D85" s="30" t="s">
        <v>75</v>
      </c>
      <c r="E85" s="31" t="s">
        <v>49</v>
      </c>
      <c r="F85" s="30">
        <v>20</v>
      </c>
      <c r="G85" s="30"/>
      <c r="H8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85" s="31" t="str">
        <f>TEXT(Table14[[#This Row],[Standard Payment Date]],"ddd")</f>
        <v>Sun</v>
      </c>
      <c r="J85" s="31" t="str">
        <f>IF(ISNA(MATCH(Table14[[#This Row],[Standard Payment Date]],'Non working days'!$A$3:$A$226,0)),"N","Y")</f>
        <v>N</v>
      </c>
      <c r="K85" s="31" t="str">
        <f>IF(OR(Table14[[#This Row],[Unmodified Day of Week]]="Sat",Table14[[#This Row],[Unmodified Day of Week]]="Sun"),"Y","N")</f>
        <v>Y</v>
      </c>
      <c r="L85" s="31" t="str">
        <f>IF(OR(Table14[[#This Row],[Bank Holiday?]]="Y",Table14[[#This Row],[Weekend?]]="Y"),"Y","N")</f>
        <v>Y</v>
      </c>
      <c r="M85" s="31">
        <f>IF(AND(Table14[[#This Row],[Late if non working day]]="Late",Table14[[#This Row],[BH or Weekend]]="Y"),1,0)</f>
        <v>0</v>
      </c>
      <c r="N85" s="33">
        <f>NETWORKDAYS($H$2,Table14[[#This Row],[Standard Payment Date]],'Non working days'!$A$3:$A$27)</f>
        <v>13</v>
      </c>
      <c r="O85" s="33">
        <f>Table14[[#This Row],[NetWorkDays]]-1</f>
        <v>12</v>
      </c>
      <c r="P85" s="33">
        <f>Table14[[#This Row],[NetWorkDays]]</f>
        <v>13</v>
      </c>
      <c r="Q8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85" s="31" t="str">
        <f>TEXT(Table14[[#This Row],[Pay Date]],"ddd")</f>
        <v>Thu</v>
      </c>
      <c r="S85" s="34">
        <f>WORKDAY(Table14[[#This Row],[Pay Date]],-3,'Non working days'!$A$3:$A$598)</f>
        <v>45761</v>
      </c>
      <c r="T85" s="31" t="str">
        <f>TEXT(Table14[[#This Row],[Upload Date]],"ddd")</f>
        <v>Mon</v>
      </c>
      <c r="U85" s="34">
        <f>WORKDAY(Table14[[#This Row],[Upload Date]],-5,'Non working days'!$A$3:$A$598)</f>
        <v>45754</v>
      </c>
      <c r="V85" s="31" t="str">
        <f>TEXT(Table14[[#This Row],[Deadline for Variation Submission]],"ddd")</f>
        <v>Mon</v>
      </c>
      <c r="W85" s="29"/>
      <c r="X85" s="1"/>
    </row>
    <row r="86" spans="1:24" x14ac:dyDescent="0.3">
      <c r="A86" t="str">
        <f>CONCATENATE(Table14[[#This Row],[Cipher]], " ",Table14[[#This Row],[Payment Type]])</f>
        <v>COV Dispensing GMS</v>
      </c>
      <c r="B86" s="30" t="s">
        <v>74</v>
      </c>
      <c r="C86" s="30" t="s">
        <v>39</v>
      </c>
      <c r="D86" s="30" t="s">
        <v>75</v>
      </c>
      <c r="E86" s="31" t="s">
        <v>41</v>
      </c>
      <c r="F86" s="30" t="s">
        <v>51</v>
      </c>
      <c r="G86" s="30"/>
      <c r="H8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86" s="31" t="str">
        <f>TEXT(Table14[[#This Row],[Standard Payment Date]],"ddd")</f>
        <v>Wed</v>
      </c>
      <c r="J86" s="31" t="str">
        <f>IF(ISNA(MATCH(Table14[[#This Row],[Standard Payment Date]],'Non working days'!$A$3:$A$226,0)),"N","Y")</f>
        <v>N</v>
      </c>
      <c r="K86" s="31" t="str">
        <f>IF(OR(Table14[[#This Row],[Unmodified Day of Week]]="Sat",Table14[[#This Row],[Unmodified Day of Week]]="Sun"),"Y","N")</f>
        <v>N</v>
      </c>
      <c r="L86" s="31" t="str">
        <f>IF(OR(Table14[[#This Row],[Bank Holiday?]]="Y",Table14[[#This Row],[Weekend?]]="Y"),"Y","N")</f>
        <v>N</v>
      </c>
      <c r="M86" s="31">
        <f>IF(AND(Table14[[#This Row],[Late if non working day]]="Late",Table14[[#This Row],[BH or Weekend]]="Y"),1,0)</f>
        <v>0</v>
      </c>
      <c r="N86" s="33">
        <f>NETWORKDAYS($H$2,Table14[[#This Row],[Standard Payment Date]],'Non working days'!$A$3:$A$27)</f>
        <v>20</v>
      </c>
      <c r="O86" s="33">
        <f>Table14[[#This Row],[NetWorkDays]]-1</f>
        <v>19</v>
      </c>
      <c r="P86" s="33">
        <f>Table14[[#This Row],[NetWorkDays]]</f>
        <v>20</v>
      </c>
      <c r="Q8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86" s="31" t="str">
        <f>TEXT(Table14[[#This Row],[Pay Date]],"ddd")</f>
        <v>Wed</v>
      </c>
      <c r="S86" s="34">
        <f>WORKDAY(Table14[[#This Row],[Pay Date]],-3,'Non working days'!$A$3:$A$598)</f>
        <v>45772</v>
      </c>
      <c r="T86" s="31" t="str">
        <f>TEXT(Table14[[#This Row],[Upload Date]],"ddd")</f>
        <v>Fri</v>
      </c>
      <c r="U86" s="34">
        <f>WORKDAY(Table14[[#This Row],[Upload Date]],-5,'Non working days'!$A$3:$A$598)</f>
        <v>45763</v>
      </c>
      <c r="V86" s="31" t="str">
        <f>TEXT(Table14[[#This Row],[Deadline for Variation Submission]],"ddd")</f>
        <v>Wed</v>
      </c>
      <c r="W86" s="29"/>
      <c r="X86" s="1"/>
    </row>
    <row r="87" spans="1:24" x14ac:dyDescent="0.3">
      <c r="A87" t="str">
        <f>CONCATENATE(Table14[[#This Row],[Cipher]], " ",Table14[[#This Row],[Payment Type]])</f>
        <v>COV Dispensing PMS</v>
      </c>
      <c r="B87" s="30" t="s">
        <v>74</v>
      </c>
      <c r="C87" s="30" t="s">
        <v>39</v>
      </c>
      <c r="D87" s="30" t="s">
        <v>75</v>
      </c>
      <c r="E87" s="30" t="s">
        <v>43</v>
      </c>
      <c r="F87" s="30" t="s">
        <v>51</v>
      </c>
      <c r="G87" s="30"/>
      <c r="H8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87" s="31" t="str">
        <f>TEXT(Table14[[#This Row],[Standard Payment Date]],"ddd")</f>
        <v>Wed</v>
      </c>
      <c r="J87" s="31" t="str">
        <f>IF(ISNA(MATCH(Table14[[#This Row],[Standard Payment Date]],'Non working days'!$A$3:$A$226,0)),"N","Y")</f>
        <v>N</v>
      </c>
      <c r="K87" s="31" t="str">
        <f>IF(OR(Table14[[#This Row],[Unmodified Day of Week]]="Sat",Table14[[#This Row],[Unmodified Day of Week]]="Sun"),"Y","N")</f>
        <v>N</v>
      </c>
      <c r="L87" s="31" t="str">
        <f>IF(OR(Table14[[#This Row],[Bank Holiday?]]="Y",Table14[[#This Row],[Weekend?]]="Y"),"Y","N")</f>
        <v>N</v>
      </c>
      <c r="M87" s="31">
        <f>IF(AND(Table14[[#This Row],[Late if non working day]]="Late",Table14[[#This Row],[BH or Weekend]]="Y"),1,0)</f>
        <v>0</v>
      </c>
      <c r="N87" s="33">
        <f>NETWORKDAYS($H$2,Table14[[#This Row],[Standard Payment Date]],'Non working days'!$A$3:$A$27)</f>
        <v>20</v>
      </c>
      <c r="O87" s="33">
        <f>Table14[[#This Row],[NetWorkDays]]-1</f>
        <v>19</v>
      </c>
      <c r="P87" s="33">
        <f>Table14[[#This Row],[NetWorkDays]]</f>
        <v>20</v>
      </c>
      <c r="Q8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87" s="31" t="str">
        <f>TEXT(Table14[[#This Row],[Pay Date]],"ddd")</f>
        <v>Wed</v>
      </c>
      <c r="S87" s="34">
        <f>WORKDAY(Table14[[#This Row],[Pay Date]],-3,'Non working days'!$A$3:$A$598)</f>
        <v>45772</v>
      </c>
      <c r="T87" s="31" t="str">
        <f>TEXT(Table14[[#This Row],[Upload Date]],"ddd")</f>
        <v>Fri</v>
      </c>
      <c r="U87" s="34">
        <f>WORKDAY(Table14[[#This Row],[Upload Date]],-5,'Non working days'!$A$3:$A$598)</f>
        <v>45763</v>
      </c>
      <c r="V87" s="31" t="str">
        <f>TEXT(Table14[[#This Row],[Deadline for Variation Submission]],"ddd")</f>
        <v>Wed</v>
      </c>
      <c r="W87" s="29"/>
      <c r="X87" s="1"/>
    </row>
    <row r="88" spans="1:24" x14ac:dyDescent="0.3">
      <c r="A88" t="str">
        <f>CONCATENATE(Table14[[#This Row],[Cipher]], " ",Table14[[#This Row],[Payment Type]])</f>
        <v>COV Prescribing GMS</v>
      </c>
      <c r="B88" s="30" t="s">
        <v>74</v>
      </c>
      <c r="C88" s="30" t="s">
        <v>39</v>
      </c>
      <c r="D88" s="30" t="s">
        <v>75</v>
      </c>
      <c r="E88" s="30" t="s">
        <v>44</v>
      </c>
      <c r="F88" s="30" t="s">
        <v>51</v>
      </c>
      <c r="G88" s="30"/>
      <c r="H8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88" s="31" t="str">
        <f>TEXT(Table14[[#This Row],[Standard Payment Date]],"ddd")</f>
        <v>Wed</v>
      </c>
      <c r="J88" s="31" t="str">
        <f>IF(ISNA(MATCH(Table14[[#This Row],[Standard Payment Date]],'Non working days'!$A$3:$A$226,0)),"N","Y")</f>
        <v>N</v>
      </c>
      <c r="K88" s="31" t="str">
        <f>IF(OR(Table14[[#This Row],[Unmodified Day of Week]]="Sat",Table14[[#This Row],[Unmodified Day of Week]]="Sun"),"Y","N")</f>
        <v>N</v>
      </c>
      <c r="L88" s="31" t="str">
        <f>IF(OR(Table14[[#This Row],[Bank Holiday?]]="Y",Table14[[#This Row],[Weekend?]]="Y"),"Y","N")</f>
        <v>N</v>
      </c>
      <c r="M88" s="31">
        <f>IF(AND(Table14[[#This Row],[Late if non working day]]="Late",Table14[[#This Row],[BH or Weekend]]="Y"),1,0)</f>
        <v>0</v>
      </c>
      <c r="N88" s="33">
        <f>NETWORKDAYS($H$2,Table14[[#This Row],[Standard Payment Date]],'Non working days'!$A$3:$A$27)</f>
        <v>20</v>
      </c>
      <c r="O88" s="33">
        <f>Table14[[#This Row],[NetWorkDays]]-1</f>
        <v>19</v>
      </c>
      <c r="P88" s="33">
        <f>Table14[[#This Row],[NetWorkDays]]</f>
        <v>20</v>
      </c>
      <c r="Q8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88" s="31" t="str">
        <f>TEXT(Table14[[#This Row],[Pay Date]],"ddd")</f>
        <v>Wed</v>
      </c>
      <c r="S88" s="34">
        <f>WORKDAY(Table14[[#This Row],[Pay Date]],-3,'Non working days'!$A$3:$A$598)</f>
        <v>45772</v>
      </c>
      <c r="T88" s="31" t="str">
        <f>TEXT(Table14[[#This Row],[Upload Date]],"ddd")</f>
        <v>Fri</v>
      </c>
      <c r="U88" s="34">
        <f>WORKDAY(Table14[[#This Row],[Upload Date]],-5,'Non working days'!$A$3:$A$598)</f>
        <v>45763</v>
      </c>
      <c r="V88" s="31" t="str">
        <f>TEXT(Table14[[#This Row],[Deadline for Variation Submission]],"ddd")</f>
        <v>Wed</v>
      </c>
      <c r="W88" s="29"/>
      <c r="X88" s="1"/>
    </row>
    <row r="89" spans="1:24" x14ac:dyDescent="0.3">
      <c r="A89" t="str">
        <f>CONCATENATE(Table14[[#This Row],[Cipher]], " ",Table14[[#This Row],[Payment Type]])</f>
        <v>COV Prescribing PMS</v>
      </c>
      <c r="B89" s="30" t="s">
        <v>74</v>
      </c>
      <c r="C89" s="30" t="s">
        <v>39</v>
      </c>
      <c r="D89" s="30" t="s">
        <v>75</v>
      </c>
      <c r="E89" s="30" t="s">
        <v>45</v>
      </c>
      <c r="F89" s="30" t="s">
        <v>51</v>
      </c>
      <c r="G89" s="30"/>
      <c r="H8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89" s="31" t="str">
        <f>TEXT(Table14[[#This Row],[Standard Payment Date]],"ddd")</f>
        <v>Wed</v>
      </c>
      <c r="J89" s="31" t="str">
        <f>IF(ISNA(MATCH(Table14[[#This Row],[Standard Payment Date]],'Non working days'!$A$3:$A$226,0)),"N","Y")</f>
        <v>N</v>
      </c>
      <c r="K89" s="31" t="str">
        <f>IF(OR(Table14[[#This Row],[Unmodified Day of Week]]="Sat",Table14[[#This Row],[Unmodified Day of Week]]="Sun"),"Y","N")</f>
        <v>N</v>
      </c>
      <c r="L89" s="31" t="str">
        <f>IF(OR(Table14[[#This Row],[Bank Holiday?]]="Y",Table14[[#This Row],[Weekend?]]="Y"),"Y","N")</f>
        <v>N</v>
      </c>
      <c r="M89" s="31">
        <f>IF(AND(Table14[[#This Row],[Late if non working day]]="Late",Table14[[#This Row],[BH or Weekend]]="Y"),1,0)</f>
        <v>0</v>
      </c>
      <c r="N89" s="33">
        <f>NETWORKDAYS($H$2,Table14[[#This Row],[Standard Payment Date]],'Non working days'!$A$3:$A$27)</f>
        <v>20</v>
      </c>
      <c r="O89" s="33">
        <f>Table14[[#This Row],[NetWorkDays]]-1</f>
        <v>19</v>
      </c>
      <c r="P89" s="33">
        <f>Table14[[#This Row],[NetWorkDays]]</f>
        <v>20</v>
      </c>
      <c r="Q8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89" s="31" t="str">
        <f>TEXT(Table14[[#This Row],[Pay Date]],"ddd")</f>
        <v>Wed</v>
      </c>
      <c r="S89" s="34">
        <f>WORKDAY(Table14[[#This Row],[Pay Date]],-3,'Non working days'!$A$3:$A$598)</f>
        <v>45772</v>
      </c>
      <c r="T89" s="31" t="str">
        <f>TEXT(Table14[[#This Row],[Upload Date]],"ddd")</f>
        <v>Fri</v>
      </c>
      <c r="U89" s="34">
        <f>WORKDAY(Table14[[#This Row],[Upload Date]],-5,'Non working days'!$A$3:$A$598)</f>
        <v>45763</v>
      </c>
      <c r="V89" s="31" t="str">
        <f>TEXT(Table14[[#This Row],[Deadline for Variation Submission]],"ddd")</f>
        <v>Wed</v>
      </c>
      <c r="W89" s="29"/>
      <c r="X89" s="1"/>
    </row>
    <row r="90" spans="1:24" x14ac:dyDescent="0.3">
      <c r="A90" t="str">
        <f>CONCATENATE(Table14[[#This Row],[Cipher]], " ",Table14[[#This Row],[Payment Type]])</f>
        <v>CR Dispensing GMS</v>
      </c>
      <c r="B90" s="30" t="s">
        <v>76</v>
      </c>
      <c r="C90" s="30" t="s">
        <v>39</v>
      </c>
      <c r="D90" s="30" t="s">
        <v>77</v>
      </c>
      <c r="E90" s="31" t="s">
        <v>41</v>
      </c>
      <c r="F90" s="30" t="s">
        <v>42</v>
      </c>
      <c r="G90" s="30"/>
      <c r="H9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90" s="31" t="str">
        <f>TEXT(Table14[[#This Row],[Standard Payment Date]],"ddd")</f>
        <v>Tue</v>
      </c>
      <c r="J90" s="31" t="str">
        <f>IF(ISNA(MATCH(Table14[[#This Row],[Standard Payment Date]],'Non working days'!$A$3:$A$226,0)),"N","Y")</f>
        <v>N</v>
      </c>
      <c r="K90" s="31" t="str">
        <f>IF(OR(Table14[[#This Row],[Unmodified Day of Week]]="Sat",Table14[[#This Row],[Unmodified Day of Week]]="Sun"),"Y","N")</f>
        <v>N</v>
      </c>
      <c r="L90" s="31" t="str">
        <f>IF(OR(Table14[[#This Row],[Bank Holiday?]]="Y",Table14[[#This Row],[Weekend?]]="Y"),"Y","N")</f>
        <v>N</v>
      </c>
      <c r="M90" s="31">
        <f>IF(AND(Table14[[#This Row],[Late if non working day]]="Late",Table14[[#This Row],[BH or Weekend]]="Y"),1,0)</f>
        <v>0</v>
      </c>
      <c r="N90" s="33">
        <f>NETWORKDAYS($H$2,Table14[[#This Row],[Standard Payment Date]],'Non working days'!$A$3:$A$27)</f>
        <v>1</v>
      </c>
      <c r="O90" s="33">
        <f>Table14[[#This Row],[NetWorkDays]]-1</f>
        <v>0</v>
      </c>
      <c r="P90" s="33">
        <f>Table14[[#This Row],[NetWorkDays]]</f>
        <v>1</v>
      </c>
      <c r="Q9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90" s="31" t="str">
        <f>TEXT(Table14[[#This Row],[Pay Date]],"ddd")</f>
        <v>Tue</v>
      </c>
      <c r="S90" s="34">
        <f>WORKDAY(Table14[[#This Row],[Pay Date]],-3,'Non working days'!$A$3:$A$598)</f>
        <v>45743</v>
      </c>
      <c r="T90" s="31" t="str">
        <f>TEXT(Table14[[#This Row],[Upload Date]],"ddd")</f>
        <v>Thu</v>
      </c>
      <c r="U90" s="34">
        <f>WORKDAY(Table14[[#This Row],[Upload Date]],-5,'Non working days'!$A$3:$A$598)</f>
        <v>45736</v>
      </c>
      <c r="V90" s="31" t="str">
        <f>TEXT(Table14[[#This Row],[Deadline for Variation Submission]],"ddd")</f>
        <v>Thu</v>
      </c>
      <c r="W90" s="29"/>
      <c r="X90" s="1"/>
    </row>
    <row r="91" spans="1:24" x14ac:dyDescent="0.3">
      <c r="A91" t="str">
        <f>CONCATENATE(Table14[[#This Row],[Cipher]], " ",Table14[[#This Row],[Payment Type]])</f>
        <v>CR Dispensing PMS</v>
      </c>
      <c r="B91" s="30" t="s">
        <v>76</v>
      </c>
      <c r="C91" s="30" t="s">
        <v>39</v>
      </c>
      <c r="D91" s="30" t="s">
        <v>77</v>
      </c>
      <c r="E91" s="30" t="s">
        <v>43</v>
      </c>
      <c r="F91" s="30" t="s">
        <v>42</v>
      </c>
      <c r="G91" s="30"/>
      <c r="H9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91" s="31" t="str">
        <f>TEXT(Table14[[#This Row],[Standard Payment Date]],"ddd")</f>
        <v>Tue</v>
      </c>
      <c r="J91" s="31" t="str">
        <f>IF(ISNA(MATCH(Table14[[#This Row],[Standard Payment Date]],'Non working days'!$A$3:$A$226,0)),"N","Y")</f>
        <v>N</v>
      </c>
      <c r="K91" s="31" t="str">
        <f>IF(OR(Table14[[#This Row],[Unmodified Day of Week]]="Sat",Table14[[#This Row],[Unmodified Day of Week]]="Sun"),"Y","N")</f>
        <v>N</v>
      </c>
      <c r="L91" s="31" t="str">
        <f>IF(OR(Table14[[#This Row],[Bank Holiday?]]="Y",Table14[[#This Row],[Weekend?]]="Y"),"Y","N")</f>
        <v>N</v>
      </c>
      <c r="M91" s="31">
        <f>IF(AND(Table14[[#This Row],[Late if non working day]]="Late",Table14[[#This Row],[BH or Weekend]]="Y"),1,0)</f>
        <v>0</v>
      </c>
      <c r="N91" s="33">
        <f>NETWORKDAYS($H$2,Table14[[#This Row],[Standard Payment Date]],'Non working days'!$A$3:$A$27)</f>
        <v>1</v>
      </c>
      <c r="O91" s="33">
        <f>Table14[[#This Row],[NetWorkDays]]-1</f>
        <v>0</v>
      </c>
      <c r="P91" s="33">
        <f>Table14[[#This Row],[NetWorkDays]]</f>
        <v>1</v>
      </c>
      <c r="Q9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91" s="31" t="str">
        <f>TEXT(Table14[[#This Row],[Pay Date]],"ddd")</f>
        <v>Tue</v>
      </c>
      <c r="S91" s="34">
        <f>WORKDAY(Table14[[#This Row],[Pay Date]],-3,'Non working days'!$A$3:$A$598)</f>
        <v>45743</v>
      </c>
      <c r="T91" s="31" t="str">
        <f>TEXT(Table14[[#This Row],[Upload Date]],"ddd")</f>
        <v>Thu</v>
      </c>
      <c r="U91" s="34">
        <f>WORKDAY(Table14[[#This Row],[Upload Date]],-5,'Non working days'!$A$3:$A$598)</f>
        <v>45736</v>
      </c>
      <c r="V91" s="31" t="str">
        <f>TEXT(Table14[[#This Row],[Deadline for Variation Submission]],"ddd")</f>
        <v>Thu</v>
      </c>
      <c r="W91" s="29"/>
      <c r="X91" s="1"/>
    </row>
    <row r="92" spans="1:24" x14ac:dyDescent="0.3">
      <c r="A92" t="str">
        <f>CONCATENATE(Table14[[#This Row],[Cipher]], " ",Table14[[#This Row],[Payment Type]])</f>
        <v>CR Prescribing GMS</v>
      </c>
      <c r="B92" s="30" t="s">
        <v>76</v>
      </c>
      <c r="C92" s="30" t="s">
        <v>39</v>
      </c>
      <c r="D92" s="30" t="s">
        <v>77</v>
      </c>
      <c r="E92" s="30" t="s">
        <v>44</v>
      </c>
      <c r="F92" s="30" t="s">
        <v>42</v>
      </c>
      <c r="G92" s="30"/>
      <c r="H9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92" s="31" t="str">
        <f>TEXT(Table14[[#This Row],[Standard Payment Date]],"ddd")</f>
        <v>Tue</v>
      </c>
      <c r="J92" s="31" t="str">
        <f>IF(ISNA(MATCH(Table14[[#This Row],[Standard Payment Date]],'Non working days'!$A$3:$A$226,0)),"N","Y")</f>
        <v>N</v>
      </c>
      <c r="K92" s="31" t="str">
        <f>IF(OR(Table14[[#This Row],[Unmodified Day of Week]]="Sat",Table14[[#This Row],[Unmodified Day of Week]]="Sun"),"Y","N")</f>
        <v>N</v>
      </c>
      <c r="L92" s="31" t="str">
        <f>IF(OR(Table14[[#This Row],[Bank Holiday?]]="Y",Table14[[#This Row],[Weekend?]]="Y"),"Y","N")</f>
        <v>N</v>
      </c>
      <c r="M92" s="31">
        <f>IF(AND(Table14[[#This Row],[Late if non working day]]="Late",Table14[[#This Row],[BH or Weekend]]="Y"),1,0)</f>
        <v>0</v>
      </c>
      <c r="N92" s="33">
        <f>NETWORKDAYS($H$2,Table14[[#This Row],[Standard Payment Date]],'Non working days'!$A$3:$A$27)</f>
        <v>1</v>
      </c>
      <c r="O92" s="33">
        <f>Table14[[#This Row],[NetWorkDays]]-1</f>
        <v>0</v>
      </c>
      <c r="P92" s="33">
        <f>Table14[[#This Row],[NetWorkDays]]</f>
        <v>1</v>
      </c>
      <c r="Q9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92" s="31" t="str">
        <f>TEXT(Table14[[#This Row],[Pay Date]],"ddd")</f>
        <v>Tue</v>
      </c>
      <c r="S92" s="34">
        <f>WORKDAY(Table14[[#This Row],[Pay Date]],-3,'Non working days'!$A$3:$A$598)</f>
        <v>45743</v>
      </c>
      <c r="T92" s="31" t="str">
        <f>TEXT(Table14[[#This Row],[Upload Date]],"ddd")</f>
        <v>Thu</v>
      </c>
      <c r="U92" s="34">
        <f>WORKDAY(Table14[[#This Row],[Upload Date]],-5,'Non working days'!$A$3:$A$598)</f>
        <v>45736</v>
      </c>
      <c r="V92" s="31" t="str">
        <f>TEXT(Table14[[#This Row],[Deadline for Variation Submission]],"ddd")</f>
        <v>Thu</v>
      </c>
      <c r="W92" s="29"/>
      <c r="X92" s="1"/>
    </row>
    <row r="93" spans="1:24" x14ac:dyDescent="0.3">
      <c r="A93" t="str">
        <f>CONCATENATE(Table14[[#This Row],[Cipher]], " ",Table14[[#This Row],[Payment Type]])</f>
        <v>CR Prescribing PMS</v>
      </c>
      <c r="B93" s="30" t="s">
        <v>76</v>
      </c>
      <c r="C93" s="30" t="s">
        <v>39</v>
      </c>
      <c r="D93" s="30" t="s">
        <v>77</v>
      </c>
      <c r="E93" s="30" t="s">
        <v>45</v>
      </c>
      <c r="F93" s="30" t="s">
        <v>42</v>
      </c>
      <c r="G93" s="30"/>
      <c r="H9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93" s="31" t="str">
        <f>TEXT(Table14[[#This Row],[Standard Payment Date]],"ddd")</f>
        <v>Tue</v>
      </c>
      <c r="J93" s="31" t="str">
        <f>IF(ISNA(MATCH(Table14[[#This Row],[Standard Payment Date]],'Non working days'!$A$3:$A$226,0)),"N","Y")</f>
        <v>N</v>
      </c>
      <c r="K93" s="31" t="str">
        <f>IF(OR(Table14[[#This Row],[Unmodified Day of Week]]="Sat",Table14[[#This Row],[Unmodified Day of Week]]="Sun"),"Y","N")</f>
        <v>N</v>
      </c>
      <c r="L93" s="31" t="str">
        <f>IF(OR(Table14[[#This Row],[Bank Holiday?]]="Y",Table14[[#This Row],[Weekend?]]="Y"),"Y","N")</f>
        <v>N</v>
      </c>
      <c r="M93" s="31">
        <f>IF(AND(Table14[[#This Row],[Late if non working day]]="Late",Table14[[#This Row],[BH or Weekend]]="Y"),1,0)</f>
        <v>0</v>
      </c>
      <c r="N93" s="33">
        <f>NETWORKDAYS($H$2,Table14[[#This Row],[Standard Payment Date]],'Non working days'!$A$3:$A$27)</f>
        <v>1</v>
      </c>
      <c r="O93" s="33">
        <f>Table14[[#This Row],[NetWorkDays]]-1</f>
        <v>0</v>
      </c>
      <c r="P93" s="33">
        <f>Table14[[#This Row],[NetWorkDays]]</f>
        <v>1</v>
      </c>
      <c r="Q9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93" s="31" t="str">
        <f>TEXT(Table14[[#This Row],[Pay Date]],"ddd")</f>
        <v>Tue</v>
      </c>
      <c r="S93" s="34">
        <f>WORKDAY(Table14[[#This Row],[Pay Date]],-3,'Non working days'!$A$3:$A$598)</f>
        <v>45743</v>
      </c>
      <c r="T93" s="31" t="str">
        <f>TEXT(Table14[[#This Row],[Upload Date]],"ddd")</f>
        <v>Thu</v>
      </c>
      <c r="U93" s="34">
        <f>WORKDAY(Table14[[#This Row],[Upload Date]],-5,'Non working days'!$A$3:$A$598)</f>
        <v>45736</v>
      </c>
      <c r="V93" s="31" t="str">
        <f>TEXT(Table14[[#This Row],[Deadline for Variation Submission]],"ddd")</f>
        <v>Thu</v>
      </c>
      <c r="W93" s="29"/>
      <c r="X93" s="1"/>
    </row>
    <row r="94" spans="1:24" x14ac:dyDescent="0.3">
      <c r="A94" t="str">
        <f>CONCATENATE(Table14[[#This Row],[Cipher]], " ",Table14[[#This Row],[Payment Type]])</f>
        <v xml:space="preserve">CR PMS ad-hoc </v>
      </c>
      <c r="B94" s="30" t="s">
        <v>76</v>
      </c>
      <c r="C94" s="30" t="s">
        <v>39</v>
      </c>
      <c r="D94" s="30" t="s">
        <v>77</v>
      </c>
      <c r="E94" s="30" t="s">
        <v>66</v>
      </c>
      <c r="F94" s="30" t="s">
        <v>51</v>
      </c>
      <c r="G94" s="30"/>
      <c r="H9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94" s="31" t="str">
        <f>TEXT(Table14[[#This Row],[Standard Payment Date]],"ddd")</f>
        <v>Wed</v>
      </c>
      <c r="J94" s="31" t="str">
        <f>IF(ISNA(MATCH(Table14[[#This Row],[Standard Payment Date]],'Non working days'!$A$3:$A$226,0)),"N","Y")</f>
        <v>N</v>
      </c>
      <c r="K94" s="31" t="str">
        <f>IF(OR(Table14[[#This Row],[Unmodified Day of Week]]="Sat",Table14[[#This Row],[Unmodified Day of Week]]="Sun"),"Y","N")</f>
        <v>N</v>
      </c>
      <c r="L94" s="31" t="str">
        <f>IF(OR(Table14[[#This Row],[Bank Holiday?]]="Y",Table14[[#This Row],[Weekend?]]="Y"),"Y","N")</f>
        <v>N</v>
      </c>
      <c r="M94" s="31">
        <f>IF(AND(Table14[[#This Row],[Late if non working day]]="Late",Table14[[#This Row],[BH or Weekend]]="Y"),1,0)</f>
        <v>0</v>
      </c>
      <c r="N94" s="33">
        <f>NETWORKDAYS($H$2,Table14[[#This Row],[Standard Payment Date]],'Non working days'!$A$3:$A$27)</f>
        <v>20</v>
      </c>
      <c r="O94" s="33">
        <f>Table14[[#This Row],[NetWorkDays]]-1</f>
        <v>19</v>
      </c>
      <c r="P94" s="33">
        <f>Table14[[#This Row],[NetWorkDays]]</f>
        <v>20</v>
      </c>
      <c r="Q9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94" s="31" t="str">
        <f>TEXT(Table14[[#This Row],[Pay Date]],"ddd")</f>
        <v>Wed</v>
      </c>
      <c r="S94" s="34">
        <f>WORKDAY(Table14[[#This Row],[Pay Date]],-3,'Non working days'!$A$3:$A$598)</f>
        <v>45772</v>
      </c>
      <c r="T94" s="31" t="str">
        <f>TEXT(Table14[[#This Row],[Upload Date]],"ddd")</f>
        <v>Fri</v>
      </c>
      <c r="U94" s="34">
        <f>WORKDAY(Table14[[#This Row],[Upload Date]],-5,'Non working days'!$A$3:$A$598)</f>
        <v>45763</v>
      </c>
      <c r="V94" s="31" t="str">
        <f>TEXT(Table14[[#This Row],[Deadline for Variation Submission]],"ddd")</f>
        <v>Wed</v>
      </c>
      <c r="W94" s="29"/>
      <c r="X94" s="1"/>
    </row>
    <row r="95" spans="1:24" x14ac:dyDescent="0.3">
      <c r="A95" t="str">
        <f>CONCATENATE(Table14[[#This Row],[Cipher]], " ",Table14[[#This Row],[Payment Type]])</f>
        <v>CR A/PMS</v>
      </c>
      <c r="B95" s="30" t="s">
        <v>76</v>
      </c>
      <c r="C95" s="30" t="s">
        <v>39</v>
      </c>
      <c r="D95" s="30" t="s">
        <v>77</v>
      </c>
      <c r="E95" s="31" t="s">
        <v>49</v>
      </c>
      <c r="F95" s="30">
        <v>10</v>
      </c>
      <c r="G95" s="30"/>
      <c r="H9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45757</v>
      </c>
      <c r="I95" s="31" t="str">
        <f>TEXT(Table14[[#This Row],[Standard Payment Date]],"ddd")</f>
        <v>Thu</v>
      </c>
      <c r="J95" s="31" t="str">
        <f>IF(ISNA(MATCH(Table14[[#This Row],[Standard Payment Date]],'Non working days'!$A$3:$A$226,0)),"N","Y")</f>
        <v>N</v>
      </c>
      <c r="K95" s="31" t="str">
        <f>IF(OR(Table14[[#This Row],[Unmodified Day of Week]]="Sat",Table14[[#This Row],[Unmodified Day of Week]]="Sun"),"Y","N")</f>
        <v>N</v>
      </c>
      <c r="L95" s="31" t="str">
        <f>IF(OR(Table14[[#This Row],[Bank Holiday?]]="Y",Table14[[#This Row],[Weekend?]]="Y"),"Y","N")</f>
        <v>N</v>
      </c>
      <c r="M95" s="31">
        <f>IF(AND(Table14[[#This Row],[Late if non working day]]="Late",Table14[[#This Row],[BH or Weekend]]="Y"),1,0)</f>
        <v>0</v>
      </c>
      <c r="N95" s="33">
        <f>NETWORKDAYS($H$2,Table14[[#This Row],[Standard Payment Date]],'Non working days'!$A$3:$A$27)</f>
        <v>8</v>
      </c>
      <c r="O95" s="33">
        <f>Table14[[#This Row],[NetWorkDays]]-1</f>
        <v>7</v>
      </c>
      <c r="P95" s="33">
        <f>Table14[[#This Row],[NetWorkDays]]</f>
        <v>8</v>
      </c>
      <c r="Q9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45757</v>
      </c>
      <c r="R95" s="31" t="str">
        <f>TEXT(Table14[[#This Row],[Pay Date]],"ddd")</f>
        <v>Thu</v>
      </c>
      <c r="S95" s="34">
        <f>WORKDAY(Table14[[#This Row],[Pay Date]],-3,'Non working days'!$A$3:$A$598)</f>
        <v>45754</v>
      </c>
      <c r="T95" s="31" t="str">
        <f>TEXT(Table14[[#This Row],[Upload Date]],"ddd")</f>
        <v>Mon</v>
      </c>
      <c r="U95" s="34">
        <f>WORKDAY(Table14[[#This Row],[Upload Date]],-5,'Non working days'!$A$3:$A$598)</f>
        <v>45747</v>
      </c>
      <c r="V95" s="31" t="str">
        <f>TEXT(Table14[[#This Row],[Deadline for Variation Submission]],"ddd")</f>
        <v>Mon</v>
      </c>
      <c r="W95" s="29"/>
      <c r="X95" s="1"/>
    </row>
    <row r="96" spans="1:24" x14ac:dyDescent="0.3">
      <c r="A96" t="str">
        <f>CONCATENATE(Table14[[#This Row],[Cipher]], " ",Table14[[#This Row],[Payment Type]])</f>
        <v>CR Pharmacy</v>
      </c>
      <c r="B96" s="30" t="s">
        <v>76</v>
      </c>
      <c r="C96" s="30" t="s">
        <v>39</v>
      </c>
      <c r="D96" s="30" t="s">
        <v>77</v>
      </c>
      <c r="E96" s="31" t="s">
        <v>48</v>
      </c>
      <c r="F96" s="30">
        <v>14</v>
      </c>
      <c r="G96" s="31"/>
      <c r="H9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96" s="31" t="str">
        <f>TEXT(Table14[[#This Row],[Standard Payment Date]],"ddd")</f>
        <v>Mon</v>
      </c>
      <c r="J96" s="31" t="str">
        <f>IF(ISNA(MATCH(Table14[[#This Row],[Standard Payment Date]],'Non working days'!$A$3:$A$226,0)),"N","Y")</f>
        <v>N</v>
      </c>
      <c r="K96" s="31" t="str">
        <f>IF(OR(Table14[[#This Row],[Unmodified Day of Week]]="Sat",Table14[[#This Row],[Unmodified Day of Week]]="Sun"),"Y","N")</f>
        <v>N</v>
      </c>
      <c r="L96" s="31" t="str">
        <f>IF(OR(Table14[[#This Row],[Bank Holiday?]]="Y",Table14[[#This Row],[Weekend?]]="Y"),"Y","N")</f>
        <v>N</v>
      </c>
      <c r="M96" s="31">
        <f>IF(AND(Table14[[#This Row],[Late if non working day]]="Late",Table14[[#This Row],[BH or Weekend]]="Y"),1,0)</f>
        <v>0</v>
      </c>
      <c r="N96" s="33">
        <f>NETWORKDAYS($H$2,Table14[[#This Row],[Standard Payment Date]],'Non working days'!$A$3:$A$27)</f>
        <v>10</v>
      </c>
      <c r="O96" s="33">
        <f>Table14[[#This Row],[NetWorkDays]]-1</f>
        <v>9</v>
      </c>
      <c r="P96" s="33">
        <f>Table14[[#This Row],[NetWorkDays]]</f>
        <v>10</v>
      </c>
      <c r="Q9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96" s="31" t="str">
        <f>TEXT(Table14[[#This Row],[Pay Date]],"ddd")</f>
        <v>Mon</v>
      </c>
      <c r="S96" s="34">
        <f>WORKDAY(Table14[[#This Row],[Pay Date]],-3,'Non working days'!$A$3:$A$598)</f>
        <v>45756</v>
      </c>
      <c r="T96" s="31" t="str">
        <f>TEXT(Table14[[#This Row],[Upload Date]],"ddd")</f>
        <v>Wed</v>
      </c>
      <c r="U96" s="34">
        <f>WORKDAY(Table14[[#This Row],[Upload Date]],-5,'Non working days'!$A$3:$A$598)</f>
        <v>45749</v>
      </c>
      <c r="V96" s="31" t="str">
        <f>TEXT(Table14[[#This Row],[Deadline for Variation Submission]],"ddd")</f>
        <v>Wed</v>
      </c>
      <c r="W96" s="29"/>
      <c r="X96" s="1"/>
    </row>
    <row r="97" spans="1:24" x14ac:dyDescent="0.3">
      <c r="A97" t="str">
        <f>CONCATENATE(Table14[[#This Row],[Cipher]], " ",Table14[[#This Row],[Payment Type]])</f>
        <v>CR GMS</v>
      </c>
      <c r="B97" s="30" t="s">
        <v>76</v>
      </c>
      <c r="C97" s="30" t="s">
        <v>39</v>
      </c>
      <c r="D97" s="30" t="s">
        <v>77</v>
      </c>
      <c r="E97" s="30" t="s">
        <v>50</v>
      </c>
      <c r="F97" s="30" t="s">
        <v>51</v>
      </c>
      <c r="G97" s="31"/>
      <c r="H9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97" s="31" t="str">
        <f>TEXT(Table14[[#This Row],[Standard Payment Date]],"ddd")</f>
        <v>Wed</v>
      </c>
      <c r="J97" s="31" t="str">
        <f>IF(ISNA(MATCH(Table14[[#This Row],[Standard Payment Date]],'Non working days'!$A$3:$A$226,0)),"N","Y")</f>
        <v>N</v>
      </c>
      <c r="K97" s="31" t="str">
        <f>IF(OR(Table14[[#This Row],[Unmodified Day of Week]]="Sat",Table14[[#This Row],[Unmodified Day of Week]]="Sun"),"Y","N")</f>
        <v>N</v>
      </c>
      <c r="L97" s="31" t="str">
        <f>IF(OR(Table14[[#This Row],[Bank Holiday?]]="Y",Table14[[#This Row],[Weekend?]]="Y"),"Y","N")</f>
        <v>N</v>
      </c>
      <c r="M97" s="31">
        <f>IF(AND(Table14[[#This Row],[Late if non working day]]="Late",Table14[[#This Row],[BH or Weekend]]="Y"),1,0)</f>
        <v>0</v>
      </c>
      <c r="N97" s="33">
        <f>NETWORKDAYS($H$2,Table14[[#This Row],[Standard Payment Date]],'Non working days'!$A$3:$A$27)</f>
        <v>20</v>
      </c>
      <c r="O97" s="33">
        <f>Table14[[#This Row],[NetWorkDays]]-1</f>
        <v>19</v>
      </c>
      <c r="P97" s="33">
        <f>Table14[[#This Row],[NetWorkDays]]</f>
        <v>20</v>
      </c>
      <c r="Q9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97" s="31" t="str">
        <f>TEXT(Table14[[#This Row],[Pay Date]],"ddd")</f>
        <v>Wed</v>
      </c>
      <c r="S97" s="34">
        <f>WORKDAY(Table14[[#This Row],[Pay Date]],-3,'Non working days'!$A$3:$A$598)</f>
        <v>45772</v>
      </c>
      <c r="T97" s="31" t="str">
        <f>TEXT(Table14[[#This Row],[Upload Date]],"ddd")</f>
        <v>Fri</v>
      </c>
      <c r="U97" s="34">
        <f>WORKDAY(Table14[[#This Row],[Upload Date]],-5,'Non working days'!$A$3:$A$598)</f>
        <v>45763</v>
      </c>
      <c r="V97" s="31" t="str">
        <f>TEXT(Table14[[#This Row],[Deadline for Variation Submission]],"ddd")</f>
        <v>Wed</v>
      </c>
      <c r="W97" s="29"/>
      <c r="X97" s="1"/>
    </row>
    <row r="98" spans="1:24" x14ac:dyDescent="0.3">
      <c r="A98" t="str">
        <f>CONCATENATE(Table14[[#This Row],[Cipher]], " ",Table14[[#This Row],[Payment Type]])</f>
        <v>CU Pharmacy</v>
      </c>
      <c r="B98" s="30" t="s">
        <v>78</v>
      </c>
      <c r="C98" s="30" t="s">
        <v>39</v>
      </c>
      <c r="D98" s="30" t="s">
        <v>79</v>
      </c>
      <c r="E98" s="31" t="s">
        <v>48</v>
      </c>
      <c r="F98" s="30">
        <v>14</v>
      </c>
      <c r="G98" s="31"/>
      <c r="H9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98" s="31" t="str">
        <f>TEXT(Table14[[#This Row],[Standard Payment Date]],"ddd")</f>
        <v>Mon</v>
      </c>
      <c r="J98" s="31" t="str">
        <f>IF(ISNA(MATCH(Table14[[#This Row],[Standard Payment Date]],'Non working days'!$A$3:$A$226,0)),"N","Y")</f>
        <v>N</v>
      </c>
      <c r="K98" s="31" t="str">
        <f>IF(OR(Table14[[#This Row],[Unmodified Day of Week]]="Sat",Table14[[#This Row],[Unmodified Day of Week]]="Sun"),"Y","N")</f>
        <v>N</v>
      </c>
      <c r="L98" s="31" t="str">
        <f>IF(OR(Table14[[#This Row],[Bank Holiday?]]="Y",Table14[[#This Row],[Weekend?]]="Y"),"Y","N")</f>
        <v>N</v>
      </c>
      <c r="M98" s="31">
        <f>IF(AND(Table14[[#This Row],[Late if non working day]]="Late",Table14[[#This Row],[BH or Weekend]]="Y"),1,0)</f>
        <v>0</v>
      </c>
      <c r="N98" s="33">
        <f>NETWORKDAYS($H$2,Table14[[#This Row],[Standard Payment Date]],'Non working days'!$A$3:$A$27)</f>
        <v>10</v>
      </c>
      <c r="O98" s="33">
        <f>Table14[[#This Row],[NetWorkDays]]-1</f>
        <v>9</v>
      </c>
      <c r="P98" s="33">
        <f>Table14[[#This Row],[NetWorkDays]]</f>
        <v>10</v>
      </c>
      <c r="Q9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98" s="31" t="str">
        <f>TEXT(Table14[[#This Row],[Pay Date]],"ddd")</f>
        <v>Mon</v>
      </c>
      <c r="S98" s="34">
        <f>WORKDAY(Table14[[#This Row],[Pay Date]],-3,'Non working days'!$A$3:$A$598)</f>
        <v>45756</v>
      </c>
      <c r="T98" s="31" t="str">
        <f>TEXT(Table14[[#This Row],[Upload Date]],"ddd")</f>
        <v>Wed</v>
      </c>
      <c r="U98" s="34">
        <f>WORKDAY(Table14[[#This Row],[Upload Date]],-5,'Non working days'!$A$3:$A$598)</f>
        <v>45749</v>
      </c>
      <c r="V98" s="31" t="str">
        <f>TEXT(Table14[[#This Row],[Deadline for Variation Submission]],"ddd")</f>
        <v>Wed</v>
      </c>
      <c r="W98" s="29"/>
      <c r="X98" s="1"/>
    </row>
    <row r="99" spans="1:24" x14ac:dyDescent="0.3">
      <c r="A99" t="str">
        <f>CONCATENATE(Table14[[#This Row],[Cipher]], " ",Table14[[#This Row],[Payment Type]])</f>
        <v>CU GMS</v>
      </c>
      <c r="B99" s="30" t="s">
        <v>78</v>
      </c>
      <c r="C99" s="30" t="s">
        <v>39</v>
      </c>
      <c r="D99" s="30" t="s">
        <v>79</v>
      </c>
      <c r="E99" s="30" t="s">
        <v>50</v>
      </c>
      <c r="F99" s="30">
        <v>20</v>
      </c>
      <c r="G99" s="31"/>
      <c r="H9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99" s="31" t="str">
        <f>TEXT(Table14[[#This Row],[Standard Payment Date]],"ddd")</f>
        <v>Sun</v>
      </c>
      <c r="J99" s="31" t="str">
        <f>IF(ISNA(MATCH(Table14[[#This Row],[Standard Payment Date]],'Non working days'!$A$3:$A$226,0)),"N","Y")</f>
        <v>N</v>
      </c>
      <c r="K99" s="31" t="str">
        <f>IF(OR(Table14[[#This Row],[Unmodified Day of Week]]="Sat",Table14[[#This Row],[Unmodified Day of Week]]="Sun"),"Y","N")</f>
        <v>Y</v>
      </c>
      <c r="L99" s="31" t="str">
        <f>IF(OR(Table14[[#This Row],[Bank Holiday?]]="Y",Table14[[#This Row],[Weekend?]]="Y"),"Y","N")</f>
        <v>Y</v>
      </c>
      <c r="M99" s="31">
        <f>IF(AND(Table14[[#This Row],[Late if non working day]]="Late",Table14[[#This Row],[BH or Weekend]]="Y"),1,0)</f>
        <v>0</v>
      </c>
      <c r="N99" s="33">
        <f>NETWORKDAYS($H$2,Table14[[#This Row],[Standard Payment Date]],'Non working days'!$A$3:$A$27)</f>
        <v>13</v>
      </c>
      <c r="O99" s="33">
        <f>Table14[[#This Row],[NetWorkDays]]-1</f>
        <v>12</v>
      </c>
      <c r="P99" s="33">
        <f>Table14[[#This Row],[NetWorkDays]]</f>
        <v>13</v>
      </c>
      <c r="Q9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99" s="31" t="str">
        <f>TEXT(Table14[[#This Row],[Pay Date]],"ddd")</f>
        <v>Thu</v>
      </c>
      <c r="S99" s="34">
        <f>WORKDAY(Table14[[#This Row],[Pay Date]],-3,'Non working days'!$A$3:$A$598)</f>
        <v>45761</v>
      </c>
      <c r="T99" s="31" t="str">
        <f>TEXT(Table14[[#This Row],[Upload Date]],"ddd")</f>
        <v>Mon</v>
      </c>
      <c r="U99" s="34">
        <f>WORKDAY(Table14[[#This Row],[Upload Date]],-5,'Non working days'!$A$3:$A$598)</f>
        <v>45754</v>
      </c>
      <c r="V99" s="31" t="str">
        <f>TEXT(Table14[[#This Row],[Deadline for Variation Submission]],"ddd")</f>
        <v>Mon</v>
      </c>
      <c r="W99" s="29"/>
      <c r="X99" s="1"/>
    </row>
    <row r="100" spans="1:24" x14ac:dyDescent="0.3">
      <c r="A100" t="str">
        <f>CONCATENATE(Table14[[#This Row],[Cipher]], " ",Table14[[#This Row],[Payment Type]])</f>
        <v>CU A/PMS</v>
      </c>
      <c r="B100" s="30" t="s">
        <v>78</v>
      </c>
      <c r="C100" s="30" t="s">
        <v>39</v>
      </c>
      <c r="D100" s="30" t="s">
        <v>79</v>
      </c>
      <c r="E100" s="31" t="s">
        <v>49</v>
      </c>
      <c r="F100" s="30">
        <v>20</v>
      </c>
      <c r="G100" s="30"/>
      <c r="H10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100" s="31" t="str">
        <f>TEXT(Table14[[#This Row],[Standard Payment Date]],"ddd")</f>
        <v>Sun</v>
      </c>
      <c r="J100" s="31" t="str">
        <f>IF(ISNA(MATCH(Table14[[#This Row],[Standard Payment Date]],'Non working days'!$A$3:$A$226,0)),"N","Y")</f>
        <v>N</v>
      </c>
      <c r="K100" s="31" t="str">
        <f>IF(OR(Table14[[#This Row],[Unmodified Day of Week]]="Sat",Table14[[#This Row],[Unmodified Day of Week]]="Sun"),"Y","N")</f>
        <v>Y</v>
      </c>
      <c r="L100" s="31" t="str">
        <f>IF(OR(Table14[[#This Row],[Bank Holiday?]]="Y",Table14[[#This Row],[Weekend?]]="Y"),"Y","N")</f>
        <v>Y</v>
      </c>
      <c r="M100" s="31">
        <f>IF(AND(Table14[[#This Row],[Late if non working day]]="Late",Table14[[#This Row],[BH or Weekend]]="Y"),1,0)</f>
        <v>0</v>
      </c>
      <c r="N100" s="33">
        <f>NETWORKDAYS($H$2,Table14[[#This Row],[Standard Payment Date]],'Non working days'!$A$3:$A$27)</f>
        <v>13</v>
      </c>
      <c r="O100" s="33">
        <f>Table14[[#This Row],[NetWorkDays]]-1</f>
        <v>12</v>
      </c>
      <c r="P100" s="33">
        <f>Table14[[#This Row],[NetWorkDays]]</f>
        <v>13</v>
      </c>
      <c r="Q10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100" s="31" t="str">
        <f>TEXT(Table14[[#This Row],[Pay Date]],"ddd")</f>
        <v>Thu</v>
      </c>
      <c r="S100" s="34">
        <f>WORKDAY(Table14[[#This Row],[Pay Date]],-3,'Non working days'!$A$3:$A$598)</f>
        <v>45761</v>
      </c>
      <c r="T100" s="31" t="str">
        <f>TEXT(Table14[[#This Row],[Upload Date]],"ddd")</f>
        <v>Mon</v>
      </c>
      <c r="U100" s="34">
        <f>WORKDAY(Table14[[#This Row],[Upload Date]],-5,'Non working days'!$A$3:$A$598)</f>
        <v>45754</v>
      </c>
      <c r="V100" s="31" t="str">
        <f>TEXT(Table14[[#This Row],[Deadline for Variation Submission]],"ddd")</f>
        <v>Mon</v>
      </c>
      <c r="W100" s="29"/>
      <c r="X100" s="1"/>
    </row>
    <row r="101" spans="1:24" x14ac:dyDescent="0.3">
      <c r="A101" t="str">
        <f>CONCATENATE(Table14[[#This Row],[Cipher]], " ",Table14[[#This Row],[Payment Type]])</f>
        <v>CU Dispensing GMS</v>
      </c>
      <c r="B101" s="30" t="s">
        <v>78</v>
      </c>
      <c r="C101" s="30" t="s">
        <v>39</v>
      </c>
      <c r="D101" s="30" t="s">
        <v>79</v>
      </c>
      <c r="E101" s="31" t="s">
        <v>41</v>
      </c>
      <c r="F101" s="30">
        <v>26</v>
      </c>
      <c r="G101" s="30"/>
      <c r="H10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101" s="31" t="str">
        <f>TEXT(Table14[[#This Row],[Standard Payment Date]],"ddd")</f>
        <v>Sat</v>
      </c>
      <c r="J101" s="31" t="str">
        <f>IF(ISNA(MATCH(Table14[[#This Row],[Standard Payment Date]],'Non working days'!$A$3:$A$226,0)),"N","Y")</f>
        <v>N</v>
      </c>
      <c r="K101" s="31" t="str">
        <f>IF(OR(Table14[[#This Row],[Unmodified Day of Week]]="Sat",Table14[[#This Row],[Unmodified Day of Week]]="Sun"),"Y","N")</f>
        <v>Y</v>
      </c>
      <c r="L101" s="31" t="str">
        <f>IF(OR(Table14[[#This Row],[Bank Holiday?]]="Y",Table14[[#This Row],[Weekend?]]="Y"),"Y","N")</f>
        <v>Y</v>
      </c>
      <c r="M101" s="31">
        <f>IF(AND(Table14[[#This Row],[Late if non working day]]="Late",Table14[[#This Row],[BH or Weekend]]="Y"),1,0)</f>
        <v>0</v>
      </c>
      <c r="N101" s="33">
        <f>NETWORKDAYS($H$2,Table14[[#This Row],[Standard Payment Date]],'Non working days'!$A$3:$A$27)</f>
        <v>17</v>
      </c>
      <c r="O101" s="33">
        <f>Table14[[#This Row],[NetWorkDays]]-1</f>
        <v>16</v>
      </c>
      <c r="P101" s="33">
        <f>Table14[[#This Row],[NetWorkDays]]</f>
        <v>17</v>
      </c>
      <c r="Q10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101" s="31" t="str">
        <f>TEXT(Table14[[#This Row],[Pay Date]],"ddd")</f>
        <v>Fri</v>
      </c>
      <c r="S101" s="34">
        <f>WORKDAY(Table14[[#This Row],[Pay Date]],-3,'Non working days'!$A$3:$A$598)</f>
        <v>45769</v>
      </c>
      <c r="T101" s="31" t="str">
        <f>TEXT(Table14[[#This Row],[Upload Date]],"ddd")</f>
        <v>Tue</v>
      </c>
      <c r="U101" s="34">
        <f>WORKDAY(Table14[[#This Row],[Upload Date]],-5,'Non working days'!$A$3:$A$598)</f>
        <v>45758</v>
      </c>
      <c r="V101" s="31" t="str">
        <f>TEXT(Table14[[#This Row],[Deadline for Variation Submission]],"ddd")</f>
        <v>Fri</v>
      </c>
      <c r="W101" s="29"/>
      <c r="X101" s="1"/>
    </row>
    <row r="102" spans="1:24" x14ac:dyDescent="0.3">
      <c r="A102" t="str">
        <f>CONCATENATE(Table14[[#This Row],[Cipher]], " ",Table14[[#This Row],[Payment Type]])</f>
        <v>CU Dispensing PMS</v>
      </c>
      <c r="B102" s="30" t="s">
        <v>78</v>
      </c>
      <c r="C102" s="30" t="s">
        <v>39</v>
      </c>
      <c r="D102" s="30" t="s">
        <v>79</v>
      </c>
      <c r="E102" s="30" t="s">
        <v>43</v>
      </c>
      <c r="F102" s="30">
        <v>26</v>
      </c>
      <c r="G102" s="30"/>
      <c r="H10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102" s="31" t="str">
        <f>TEXT(Table14[[#This Row],[Standard Payment Date]],"ddd")</f>
        <v>Sat</v>
      </c>
      <c r="J102" s="31" t="str">
        <f>IF(ISNA(MATCH(Table14[[#This Row],[Standard Payment Date]],'Non working days'!$A$3:$A$226,0)),"N","Y")</f>
        <v>N</v>
      </c>
      <c r="K102" s="31" t="str">
        <f>IF(OR(Table14[[#This Row],[Unmodified Day of Week]]="Sat",Table14[[#This Row],[Unmodified Day of Week]]="Sun"),"Y","N")</f>
        <v>Y</v>
      </c>
      <c r="L102" s="31" t="str">
        <f>IF(OR(Table14[[#This Row],[Bank Holiday?]]="Y",Table14[[#This Row],[Weekend?]]="Y"),"Y","N")</f>
        <v>Y</v>
      </c>
      <c r="M102" s="31">
        <f>IF(AND(Table14[[#This Row],[Late if non working day]]="Late",Table14[[#This Row],[BH or Weekend]]="Y"),1,0)</f>
        <v>0</v>
      </c>
      <c r="N102" s="33">
        <f>NETWORKDAYS($H$2,Table14[[#This Row],[Standard Payment Date]],'Non working days'!$A$3:$A$27)</f>
        <v>17</v>
      </c>
      <c r="O102" s="33">
        <f>Table14[[#This Row],[NetWorkDays]]-1</f>
        <v>16</v>
      </c>
      <c r="P102" s="33">
        <f>Table14[[#This Row],[NetWorkDays]]</f>
        <v>17</v>
      </c>
      <c r="Q10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102" s="31" t="str">
        <f>TEXT(Table14[[#This Row],[Pay Date]],"ddd")</f>
        <v>Fri</v>
      </c>
      <c r="S102" s="34">
        <f>WORKDAY(Table14[[#This Row],[Pay Date]],-3,'Non working days'!$A$3:$A$598)</f>
        <v>45769</v>
      </c>
      <c r="T102" s="31" t="str">
        <f>TEXT(Table14[[#This Row],[Upload Date]],"ddd")</f>
        <v>Tue</v>
      </c>
      <c r="U102" s="34">
        <f>WORKDAY(Table14[[#This Row],[Upload Date]],-5,'Non working days'!$A$3:$A$598)</f>
        <v>45758</v>
      </c>
      <c r="V102" s="31" t="str">
        <f>TEXT(Table14[[#This Row],[Deadline for Variation Submission]],"ddd")</f>
        <v>Fri</v>
      </c>
      <c r="W102" s="29"/>
      <c r="X102" s="1"/>
    </row>
    <row r="103" spans="1:24" x14ac:dyDescent="0.3">
      <c r="A103" t="str">
        <f>CONCATENATE(Table14[[#This Row],[Cipher]], " ",Table14[[#This Row],[Payment Type]])</f>
        <v>CU Prescribing GMS</v>
      </c>
      <c r="B103" s="30" t="s">
        <v>78</v>
      </c>
      <c r="C103" s="30" t="s">
        <v>39</v>
      </c>
      <c r="D103" s="30" t="s">
        <v>79</v>
      </c>
      <c r="E103" s="30" t="s">
        <v>44</v>
      </c>
      <c r="F103" s="30">
        <v>26</v>
      </c>
      <c r="G103" s="30"/>
      <c r="H10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103" s="31" t="str">
        <f>TEXT(Table14[[#This Row],[Standard Payment Date]],"ddd")</f>
        <v>Sat</v>
      </c>
      <c r="J103" s="31" t="str">
        <f>IF(ISNA(MATCH(Table14[[#This Row],[Standard Payment Date]],'Non working days'!$A$3:$A$226,0)),"N","Y")</f>
        <v>N</v>
      </c>
      <c r="K103" s="31" t="str">
        <f>IF(OR(Table14[[#This Row],[Unmodified Day of Week]]="Sat",Table14[[#This Row],[Unmodified Day of Week]]="Sun"),"Y","N")</f>
        <v>Y</v>
      </c>
      <c r="L103" s="31" t="str">
        <f>IF(OR(Table14[[#This Row],[Bank Holiday?]]="Y",Table14[[#This Row],[Weekend?]]="Y"),"Y","N")</f>
        <v>Y</v>
      </c>
      <c r="M103" s="31">
        <f>IF(AND(Table14[[#This Row],[Late if non working day]]="Late",Table14[[#This Row],[BH or Weekend]]="Y"),1,0)</f>
        <v>0</v>
      </c>
      <c r="N103" s="33">
        <f>NETWORKDAYS($H$2,Table14[[#This Row],[Standard Payment Date]],'Non working days'!$A$3:$A$27)</f>
        <v>17</v>
      </c>
      <c r="O103" s="33">
        <f>Table14[[#This Row],[NetWorkDays]]-1</f>
        <v>16</v>
      </c>
      <c r="P103" s="33">
        <f>Table14[[#This Row],[NetWorkDays]]</f>
        <v>17</v>
      </c>
      <c r="Q10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103" s="31" t="str">
        <f>TEXT(Table14[[#This Row],[Pay Date]],"ddd")</f>
        <v>Fri</v>
      </c>
      <c r="S103" s="34">
        <f>WORKDAY(Table14[[#This Row],[Pay Date]],-3,'Non working days'!$A$3:$A$598)</f>
        <v>45769</v>
      </c>
      <c r="T103" s="31" t="str">
        <f>TEXT(Table14[[#This Row],[Upload Date]],"ddd")</f>
        <v>Tue</v>
      </c>
      <c r="U103" s="34">
        <f>WORKDAY(Table14[[#This Row],[Upload Date]],-5,'Non working days'!$A$3:$A$598)</f>
        <v>45758</v>
      </c>
      <c r="V103" s="31" t="str">
        <f>TEXT(Table14[[#This Row],[Deadline for Variation Submission]],"ddd")</f>
        <v>Fri</v>
      </c>
      <c r="W103" s="29"/>
      <c r="X103" s="1"/>
    </row>
    <row r="104" spans="1:24" x14ac:dyDescent="0.3">
      <c r="A104" t="str">
        <f>CONCATENATE(Table14[[#This Row],[Cipher]], " ",Table14[[#This Row],[Payment Type]])</f>
        <v>CU Prescribing PMS</v>
      </c>
      <c r="B104" s="30" t="s">
        <v>78</v>
      </c>
      <c r="C104" s="30" t="s">
        <v>39</v>
      </c>
      <c r="D104" s="30" t="s">
        <v>79</v>
      </c>
      <c r="E104" s="30" t="s">
        <v>45</v>
      </c>
      <c r="F104" s="30">
        <v>26</v>
      </c>
      <c r="G104" s="30"/>
      <c r="H10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104" s="31" t="str">
        <f>TEXT(Table14[[#This Row],[Standard Payment Date]],"ddd")</f>
        <v>Sat</v>
      </c>
      <c r="J104" s="31" t="str">
        <f>IF(ISNA(MATCH(Table14[[#This Row],[Standard Payment Date]],'Non working days'!$A$3:$A$226,0)),"N","Y")</f>
        <v>N</v>
      </c>
      <c r="K104" s="31" t="str">
        <f>IF(OR(Table14[[#This Row],[Unmodified Day of Week]]="Sat",Table14[[#This Row],[Unmodified Day of Week]]="Sun"),"Y","N")</f>
        <v>Y</v>
      </c>
      <c r="L104" s="31" t="str">
        <f>IF(OR(Table14[[#This Row],[Bank Holiday?]]="Y",Table14[[#This Row],[Weekend?]]="Y"),"Y","N")</f>
        <v>Y</v>
      </c>
      <c r="M104" s="31">
        <f>IF(AND(Table14[[#This Row],[Late if non working day]]="Late",Table14[[#This Row],[BH or Weekend]]="Y"),1,0)</f>
        <v>0</v>
      </c>
      <c r="N104" s="33">
        <f>NETWORKDAYS($H$2,Table14[[#This Row],[Standard Payment Date]],'Non working days'!$A$3:$A$27)</f>
        <v>17</v>
      </c>
      <c r="O104" s="33">
        <f>Table14[[#This Row],[NetWorkDays]]-1</f>
        <v>16</v>
      </c>
      <c r="P104" s="33">
        <f>Table14[[#This Row],[NetWorkDays]]</f>
        <v>17</v>
      </c>
      <c r="Q10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104" s="31" t="str">
        <f>TEXT(Table14[[#This Row],[Pay Date]],"ddd")</f>
        <v>Fri</v>
      </c>
      <c r="S104" s="34">
        <f>WORKDAY(Table14[[#This Row],[Pay Date]],-3,'Non working days'!$A$3:$A$598)</f>
        <v>45769</v>
      </c>
      <c r="T104" s="31" t="str">
        <f>TEXT(Table14[[#This Row],[Upload Date]],"ddd")</f>
        <v>Tue</v>
      </c>
      <c r="U104" s="34">
        <f>WORKDAY(Table14[[#This Row],[Upload Date]],-5,'Non working days'!$A$3:$A$598)</f>
        <v>45758</v>
      </c>
      <c r="V104" s="31" t="str">
        <f>TEXT(Table14[[#This Row],[Deadline for Variation Submission]],"ddd")</f>
        <v>Fri</v>
      </c>
      <c r="W104" s="29"/>
      <c r="X104" s="1"/>
    </row>
    <row r="105" spans="1:24" x14ac:dyDescent="0.3">
      <c r="A105" t="str">
        <f>CONCATENATE(Table14[[#This Row],[Cipher]], " ",Table14[[#This Row],[Payment Type]])</f>
        <v>DCR Dispensing GMS</v>
      </c>
      <c r="B105" s="30" t="s">
        <v>80</v>
      </c>
      <c r="C105" s="30" t="s">
        <v>39</v>
      </c>
      <c r="D105" s="30" t="s">
        <v>81</v>
      </c>
      <c r="E105" s="31" t="s">
        <v>41</v>
      </c>
      <c r="F105" s="30" t="s">
        <v>42</v>
      </c>
      <c r="G105" s="30"/>
      <c r="H10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05" s="31" t="str">
        <f>TEXT(Table14[[#This Row],[Standard Payment Date]],"ddd")</f>
        <v>Tue</v>
      </c>
      <c r="J105" s="31" t="str">
        <f>IF(ISNA(MATCH(Table14[[#This Row],[Standard Payment Date]],'Non working days'!$A$3:$A$226,0)),"N","Y")</f>
        <v>N</v>
      </c>
      <c r="K105" s="31" t="str">
        <f>IF(OR(Table14[[#This Row],[Unmodified Day of Week]]="Sat",Table14[[#This Row],[Unmodified Day of Week]]="Sun"),"Y","N")</f>
        <v>N</v>
      </c>
      <c r="L105" s="31" t="str">
        <f>IF(OR(Table14[[#This Row],[Bank Holiday?]]="Y",Table14[[#This Row],[Weekend?]]="Y"),"Y","N")</f>
        <v>N</v>
      </c>
      <c r="M105" s="31">
        <f>IF(AND(Table14[[#This Row],[Late if non working day]]="Late",Table14[[#This Row],[BH or Weekend]]="Y"),1,0)</f>
        <v>0</v>
      </c>
      <c r="N105" s="33">
        <f>NETWORKDAYS($H$2,Table14[[#This Row],[Standard Payment Date]],'Non working days'!$A$3:$A$27)</f>
        <v>1</v>
      </c>
      <c r="O105" s="33">
        <f>Table14[[#This Row],[NetWorkDays]]-1</f>
        <v>0</v>
      </c>
      <c r="P105" s="33">
        <f>Table14[[#This Row],[NetWorkDays]]</f>
        <v>1</v>
      </c>
      <c r="Q10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05" s="31" t="str">
        <f>TEXT(Table14[[#This Row],[Pay Date]],"ddd")</f>
        <v>Tue</v>
      </c>
      <c r="S105" s="34">
        <f>WORKDAY(Table14[[#This Row],[Pay Date]],-3,'Non working days'!$A$3:$A$598)</f>
        <v>45743</v>
      </c>
      <c r="T105" s="31" t="str">
        <f>TEXT(Table14[[#This Row],[Upload Date]],"ddd")</f>
        <v>Thu</v>
      </c>
      <c r="U105" s="34">
        <f>WORKDAY(Table14[[#This Row],[Upload Date]],-5,'Non working days'!$A$3:$A$598)</f>
        <v>45736</v>
      </c>
      <c r="V105" s="31" t="str">
        <f>TEXT(Table14[[#This Row],[Deadline for Variation Submission]],"ddd")</f>
        <v>Thu</v>
      </c>
      <c r="W105" s="29"/>
      <c r="X105" s="1"/>
    </row>
    <row r="106" spans="1:24" x14ac:dyDescent="0.3">
      <c r="A106" t="str">
        <f>CONCATENATE(Table14[[#This Row],[Cipher]], " ",Table14[[#This Row],[Payment Type]])</f>
        <v>DCR Dispensing PMS</v>
      </c>
      <c r="B106" s="30" t="s">
        <v>80</v>
      </c>
      <c r="C106" s="30" t="s">
        <v>39</v>
      </c>
      <c r="D106" s="30" t="s">
        <v>81</v>
      </c>
      <c r="E106" s="30" t="s">
        <v>43</v>
      </c>
      <c r="F106" s="30" t="s">
        <v>42</v>
      </c>
      <c r="G106" s="30"/>
      <c r="H10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06" s="31" t="str">
        <f>TEXT(Table14[[#This Row],[Standard Payment Date]],"ddd")</f>
        <v>Tue</v>
      </c>
      <c r="J106" s="31" t="str">
        <f>IF(ISNA(MATCH(Table14[[#This Row],[Standard Payment Date]],'Non working days'!$A$3:$A$226,0)),"N","Y")</f>
        <v>N</v>
      </c>
      <c r="K106" s="31" t="str">
        <f>IF(OR(Table14[[#This Row],[Unmodified Day of Week]]="Sat",Table14[[#This Row],[Unmodified Day of Week]]="Sun"),"Y","N")</f>
        <v>N</v>
      </c>
      <c r="L106" s="31" t="str">
        <f>IF(OR(Table14[[#This Row],[Bank Holiday?]]="Y",Table14[[#This Row],[Weekend?]]="Y"),"Y","N")</f>
        <v>N</v>
      </c>
      <c r="M106" s="31">
        <f>IF(AND(Table14[[#This Row],[Late if non working day]]="Late",Table14[[#This Row],[BH or Weekend]]="Y"),1,0)</f>
        <v>0</v>
      </c>
      <c r="N106" s="33">
        <f>NETWORKDAYS($H$2,Table14[[#This Row],[Standard Payment Date]],'Non working days'!$A$3:$A$27)</f>
        <v>1</v>
      </c>
      <c r="O106" s="33">
        <f>Table14[[#This Row],[NetWorkDays]]-1</f>
        <v>0</v>
      </c>
      <c r="P106" s="33">
        <f>Table14[[#This Row],[NetWorkDays]]</f>
        <v>1</v>
      </c>
      <c r="Q10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06" s="31" t="str">
        <f>TEXT(Table14[[#This Row],[Pay Date]],"ddd")</f>
        <v>Tue</v>
      </c>
      <c r="S106" s="34">
        <f>WORKDAY(Table14[[#This Row],[Pay Date]],-3,'Non working days'!$A$3:$A$598)</f>
        <v>45743</v>
      </c>
      <c r="T106" s="31" t="str">
        <f>TEXT(Table14[[#This Row],[Upload Date]],"ddd")</f>
        <v>Thu</v>
      </c>
      <c r="U106" s="34">
        <f>WORKDAY(Table14[[#This Row],[Upload Date]],-5,'Non working days'!$A$3:$A$598)</f>
        <v>45736</v>
      </c>
      <c r="V106" s="31" t="str">
        <f>TEXT(Table14[[#This Row],[Deadline for Variation Submission]],"ddd")</f>
        <v>Thu</v>
      </c>
      <c r="W106" s="29"/>
      <c r="X106" s="1"/>
    </row>
    <row r="107" spans="1:24" x14ac:dyDescent="0.3">
      <c r="A107" t="str">
        <f>CONCATENATE(Table14[[#This Row],[Cipher]], " ",Table14[[#This Row],[Payment Type]])</f>
        <v>DCR Prescribing GMS</v>
      </c>
      <c r="B107" s="30" t="s">
        <v>80</v>
      </c>
      <c r="C107" s="30" t="s">
        <v>39</v>
      </c>
      <c r="D107" s="30" t="s">
        <v>81</v>
      </c>
      <c r="E107" s="30" t="s">
        <v>44</v>
      </c>
      <c r="F107" s="30" t="s">
        <v>42</v>
      </c>
      <c r="G107" s="30"/>
      <c r="H10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07" s="31" t="str">
        <f>TEXT(Table14[[#This Row],[Standard Payment Date]],"ddd")</f>
        <v>Tue</v>
      </c>
      <c r="J107" s="31" t="str">
        <f>IF(ISNA(MATCH(Table14[[#This Row],[Standard Payment Date]],'Non working days'!$A$3:$A$226,0)),"N","Y")</f>
        <v>N</v>
      </c>
      <c r="K107" s="31" t="str">
        <f>IF(OR(Table14[[#This Row],[Unmodified Day of Week]]="Sat",Table14[[#This Row],[Unmodified Day of Week]]="Sun"),"Y","N")</f>
        <v>N</v>
      </c>
      <c r="L107" s="31" t="str">
        <f>IF(OR(Table14[[#This Row],[Bank Holiday?]]="Y",Table14[[#This Row],[Weekend?]]="Y"),"Y","N")</f>
        <v>N</v>
      </c>
      <c r="M107" s="31">
        <f>IF(AND(Table14[[#This Row],[Late if non working day]]="Late",Table14[[#This Row],[BH or Weekend]]="Y"),1,0)</f>
        <v>0</v>
      </c>
      <c r="N107" s="33">
        <f>NETWORKDAYS($H$2,Table14[[#This Row],[Standard Payment Date]],'Non working days'!$A$3:$A$27)</f>
        <v>1</v>
      </c>
      <c r="O107" s="33">
        <f>Table14[[#This Row],[NetWorkDays]]-1</f>
        <v>0</v>
      </c>
      <c r="P107" s="33">
        <f>Table14[[#This Row],[NetWorkDays]]</f>
        <v>1</v>
      </c>
      <c r="Q10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07" s="31" t="str">
        <f>TEXT(Table14[[#This Row],[Pay Date]],"ddd")</f>
        <v>Tue</v>
      </c>
      <c r="S107" s="34">
        <f>WORKDAY(Table14[[#This Row],[Pay Date]],-3,'Non working days'!$A$3:$A$598)</f>
        <v>45743</v>
      </c>
      <c r="T107" s="31" t="str">
        <f>TEXT(Table14[[#This Row],[Upload Date]],"ddd")</f>
        <v>Thu</v>
      </c>
      <c r="U107" s="34">
        <f>WORKDAY(Table14[[#This Row],[Upload Date]],-5,'Non working days'!$A$3:$A$598)</f>
        <v>45736</v>
      </c>
      <c r="V107" s="31" t="str">
        <f>TEXT(Table14[[#This Row],[Deadline for Variation Submission]],"ddd")</f>
        <v>Thu</v>
      </c>
      <c r="W107" s="29"/>
      <c r="X107" s="1"/>
    </row>
    <row r="108" spans="1:24" x14ac:dyDescent="0.3">
      <c r="A108" t="str">
        <f>CONCATENATE(Table14[[#This Row],[Cipher]], " ",Table14[[#This Row],[Payment Type]])</f>
        <v>DCR Prescribing PMS</v>
      </c>
      <c r="B108" s="30" t="s">
        <v>80</v>
      </c>
      <c r="C108" s="30" t="s">
        <v>39</v>
      </c>
      <c r="D108" s="30" t="s">
        <v>81</v>
      </c>
      <c r="E108" s="30" t="s">
        <v>45</v>
      </c>
      <c r="F108" s="30" t="s">
        <v>42</v>
      </c>
      <c r="G108" s="30"/>
      <c r="H10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08" s="31" t="str">
        <f>TEXT(Table14[[#This Row],[Standard Payment Date]],"ddd")</f>
        <v>Tue</v>
      </c>
      <c r="J108" s="31" t="str">
        <f>IF(ISNA(MATCH(Table14[[#This Row],[Standard Payment Date]],'Non working days'!$A$3:$A$226,0)),"N","Y")</f>
        <v>N</v>
      </c>
      <c r="K108" s="31" t="str">
        <f>IF(OR(Table14[[#This Row],[Unmodified Day of Week]]="Sat",Table14[[#This Row],[Unmodified Day of Week]]="Sun"),"Y","N")</f>
        <v>N</v>
      </c>
      <c r="L108" s="31" t="str">
        <f>IF(OR(Table14[[#This Row],[Bank Holiday?]]="Y",Table14[[#This Row],[Weekend?]]="Y"),"Y","N")</f>
        <v>N</v>
      </c>
      <c r="M108" s="31">
        <f>IF(AND(Table14[[#This Row],[Late if non working day]]="Late",Table14[[#This Row],[BH or Weekend]]="Y"),1,0)</f>
        <v>0</v>
      </c>
      <c r="N108" s="33">
        <f>NETWORKDAYS($H$2,Table14[[#This Row],[Standard Payment Date]],'Non working days'!$A$3:$A$27)</f>
        <v>1</v>
      </c>
      <c r="O108" s="33">
        <f>Table14[[#This Row],[NetWorkDays]]-1</f>
        <v>0</v>
      </c>
      <c r="P108" s="33">
        <f>Table14[[#This Row],[NetWorkDays]]</f>
        <v>1</v>
      </c>
      <c r="Q10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08" s="31" t="str">
        <f>TEXT(Table14[[#This Row],[Pay Date]],"ddd")</f>
        <v>Tue</v>
      </c>
      <c r="S108" s="34">
        <f>WORKDAY(Table14[[#This Row],[Pay Date]],-3,'Non working days'!$A$3:$A$598)</f>
        <v>45743</v>
      </c>
      <c r="T108" s="31" t="str">
        <f>TEXT(Table14[[#This Row],[Upload Date]],"ddd")</f>
        <v>Thu</v>
      </c>
      <c r="U108" s="34">
        <f>WORKDAY(Table14[[#This Row],[Upload Date]],-5,'Non working days'!$A$3:$A$598)</f>
        <v>45736</v>
      </c>
      <c r="V108" s="31" t="str">
        <f>TEXT(Table14[[#This Row],[Deadline for Variation Submission]],"ddd")</f>
        <v>Thu</v>
      </c>
      <c r="W108" s="29"/>
      <c r="X108" s="1"/>
    </row>
    <row r="109" spans="1:24" x14ac:dyDescent="0.3">
      <c r="A109" t="str">
        <f>CONCATENATE(Table14[[#This Row],[Cipher]], " ",Table14[[#This Row],[Payment Type]])</f>
        <v>DCR Registrar GMS</v>
      </c>
      <c r="B109" s="30" t="s">
        <v>80</v>
      </c>
      <c r="C109" s="30" t="s">
        <v>39</v>
      </c>
      <c r="D109" s="30" t="s">
        <v>81</v>
      </c>
      <c r="E109" s="31" t="s">
        <v>46</v>
      </c>
      <c r="F109" s="30">
        <v>10</v>
      </c>
      <c r="G109" s="31"/>
      <c r="H10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45757</v>
      </c>
      <c r="I109" s="31" t="str">
        <f>TEXT(Table14[[#This Row],[Standard Payment Date]],"ddd")</f>
        <v>Thu</v>
      </c>
      <c r="J109" s="31" t="str">
        <f>IF(ISNA(MATCH(Table14[[#This Row],[Standard Payment Date]],'Non working days'!$A$3:$A$226,0)),"N","Y")</f>
        <v>N</v>
      </c>
      <c r="K109" s="31" t="str">
        <f>IF(OR(Table14[[#This Row],[Unmodified Day of Week]]="Sat",Table14[[#This Row],[Unmodified Day of Week]]="Sun"),"Y","N")</f>
        <v>N</v>
      </c>
      <c r="L109" s="31" t="str">
        <f>IF(OR(Table14[[#This Row],[Bank Holiday?]]="Y",Table14[[#This Row],[Weekend?]]="Y"),"Y","N")</f>
        <v>N</v>
      </c>
      <c r="M109" s="31">
        <f>IF(AND(Table14[[#This Row],[Late if non working day]]="Late",Table14[[#This Row],[BH or Weekend]]="Y"),1,0)</f>
        <v>0</v>
      </c>
      <c r="N109" s="33">
        <f>NETWORKDAYS($H$2,Table14[[#This Row],[Standard Payment Date]],'Non working days'!$A$3:$A$27)</f>
        <v>8</v>
      </c>
      <c r="O109" s="33">
        <f>Table14[[#This Row],[NetWorkDays]]-1</f>
        <v>7</v>
      </c>
      <c r="P109" s="33">
        <f>Table14[[#This Row],[NetWorkDays]]</f>
        <v>8</v>
      </c>
      <c r="Q10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45757</v>
      </c>
      <c r="R109" s="31" t="str">
        <f>TEXT(Table14[[#This Row],[Pay Date]],"ddd")</f>
        <v>Thu</v>
      </c>
      <c r="S109" s="34">
        <f>WORKDAY(Table14[[#This Row],[Pay Date]],-3,'Non working days'!$A$3:$A$598)</f>
        <v>45754</v>
      </c>
      <c r="T109" s="31" t="str">
        <f>TEXT(Table14[[#This Row],[Upload Date]],"ddd")</f>
        <v>Mon</v>
      </c>
      <c r="U109" s="34">
        <f>WORKDAY(Table14[[#This Row],[Upload Date]],-5,'Non working days'!$A$3:$A$598)</f>
        <v>45747</v>
      </c>
      <c r="V109" s="31" t="str">
        <f>TEXT(Table14[[#This Row],[Deadline for Variation Submission]],"ddd")</f>
        <v>Mon</v>
      </c>
      <c r="W109" s="29"/>
      <c r="X109" s="1"/>
    </row>
    <row r="110" spans="1:24" x14ac:dyDescent="0.3">
      <c r="A110" t="str">
        <f>CONCATENATE(Table14[[#This Row],[Cipher]], " ",Table14[[#This Row],[Payment Type]])</f>
        <v>DCR Registrar PMS</v>
      </c>
      <c r="B110" s="30" t="s">
        <v>80</v>
      </c>
      <c r="C110" s="30" t="s">
        <v>39</v>
      </c>
      <c r="D110" s="30" t="s">
        <v>81</v>
      </c>
      <c r="E110" s="31" t="s">
        <v>47</v>
      </c>
      <c r="F110" s="30">
        <v>10</v>
      </c>
      <c r="G110" s="31"/>
      <c r="H11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45757</v>
      </c>
      <c r="I110" s="31" t="str">
        <f>TEXT(Table14[[#This Row],[Standard Payment Date]],"ddd")</f>
        <v>Thu</v>
      </c>
      <c r="J110" s="31" t="str">
        <f>IF(ISNA(MATCH(Table14[[#This Row],[Standard Payment Date]],'Non working days'!$A$3:$A$226,0)),"N","Y")</f>
        <v>N</v>
      </c>
      <c r="K110" s="31" t="str">
        <f>IF(OR(Table14[[#This Row],[Unmodified Day of Week]]="Sat",Table14[[#This Row],[Unmodified Day of Week]]="Sun"),"Y","N")</f>
        <v>N</v>
      </c>
      <c r="L110" s="31" t="str">
        <f>IF(OR(Table14[[#This Row],[Bank Holiday?]]="Y",Table14[[#This Row],[Weekend?]]="Y"),"Y","N")</f>
        <v>N</v>
      </c>
      <c r="M110" s="31">
        <f>IF(AND(Table14[[#This Row],[Late if non working day]]="Late",Table14[[#This Row],[BH or Weekend]]="Y"),1,0)</f>
        <v>0</v>
      </c>
      <c r="N110" s="33">
        <f>NETWORKDAYS($H$2,Table14[[#This Row],[Standard Payment Date]],'Non working days'!$A$3:$A$27)</f>
        <v>8</v>
      </c>
      <c r="O110" s="33">
        <f>Table14[[#This Row],[NetWorkDays]]-1</f>
        <v>7</v>
      </c>
      <c r="P110" s="33">
        <f>Table14[[#This Row],[NetWorkDays]]</f>
        <v>8</v>
      </c>
      <c r="Q11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45757</v>
      </c>
      <c r="R110" s="31" t="str">
        <f>TEXT(Table14[[#This Row],[Pay Date]],"ddd")</f>
        <v>Thu</v>
      </c>
      <c r="S110" s="34">
        <f>WORKDAY(Table14[[#This Row],[Pay Date]],-3,'Non working days'!$A$3:$A$598)</f>
        <v>45754</v>
      </c>
      <c r="T110" s="31" t="str">
        <f>TEXT(Table14[[#This Row],[Upload Date]],"ddd")</f>
        <v>Mon</v>
      </c>
      <c r="U110" s="34">
        <f>WORKDAY(Table14[[#This Row],[Upload Date]],-5,'Non working days'!$A$3:$A$598)</f>
        <v>45747</v>
      </c>
      <c r="V110" s="31" t="str">
        <f>TEXT(Table14[[#This Row],[Deadline for Variation Submission]],"ddd")</f>
        <v>Mon</v>
      </c>
      <c r="W110" s="29"/>
      <c r="X110" s="1"/>
    </row>
    <row r="111" spans="1:24" x14ac:dyDescent="0.3">
      <c r="A111" t="str">
        <f>CONCATENATE(Table14[[#This Row],[Cipher]], " ",Table14[[#This Row],[Payment Type]])</f>
        <v>DCR Pharmacy</v>
      </c>
      <c r="B111" s="30" t="s">
        <v>80</v>
      </c>
      <c r="C111" s="30" t="s">
        <v>39</v>
      </c>
      <c r="D111" s="30" t="s">
        <v>81</v>
      </c>
      <c r="E111" s="31" t="s">
        <v>48</v>
      </c>
      <c r="F111" s="30">
        <v>14</v>
      </c>
      <c r="G111" s="31"/>
      <c r="H11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111" s="31" t="str">
        <f>TEXT(Table14[[#This Row],[Standard Payment Date]],"ddd")</f>
        <v>Mon</v>
      </c>
      <c r="J111" s="31" t="str">
        <f>IF(ISNA(MATCH(Table14[[#This Row],[Standard Payment Date]],'Non working days'!$A$3:$A$226,0)),"N","Y")</f>
        <v>N</v>
      </c>
      <c r="K111" s="31" t="str">
        <f>IF(OR(Table14[[#This Row],[Unmodified Day of Week]]="Sat",Table14[[#This Row],[Unmodified Day of Week]]="Sun"),"Y","N")</f>
        <v>N</v>
      </c>
      <c r="L111" s="31" t="str">
        <f>IF(OR(Table14[[#This Row],[Bank Holiday?]]="Y",Table14[[#This Row],[Weekend?]]="Y"),"Y","N")</f>
        <v>N</v>
      </c>
      <c r="M111" s="31">
        <f>IF(AND(Table14[[#This Row],[Late if non working day]]="Late",Table14[[#This Row],[BH or Weekend]]="Y"),1,0)</f>
        <v>0</v>
      </c>
      <c r="N111" s="33">
        <f>NETWORKDAYS($H$2,Table14[[#This Row],[Standard Payment Date]],'Non working days'!$A$3:$A$27)</f>
        <v>10</v>
      </c>
      <c r="O111" s="33">
        <f>Table14[[#This Row],[NetWorkDays]]-1</f>
        <v>9</v>
      </c>
      <c r="P111" s="33">
        <f>Table14[[#This Row],[NetWorkDays]]</f>
        <v>10</v>
      </c>
      <c r="Q11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111" s="31" t="str">
        <f>TEXT(Table14[[#This Row],[Pay Date]],"ddd")</f>
        <v>Mon</v>
      </c>
      <c r="S111" s="34">
        <f>WORKDAY(Table14[[#This Row],[Pay Date]],-3,'Non working days'!$A$3:$A$598)</f>
        <v>45756</v>
      </c>
      <c r="T111" s="31" t="str">
        <f>TEXT(Table14[[#This Row],[Upload Date]],"ddd")</f>
        <v>Wed</v>
      </c>
      <c r="U111" s="34">
        <f>WORKDAY(Table14[[#This Row],[Upload Date]],-5,'Non working days'!$A$3:$A$598)</f>
        <v>45749</v>
      </c>
      <c r="V111" s="31" t="str">
        <f>TEXT(Table14[[#This Row],[Deadline for Variation Submission]],"ddd")</f>
        <v>Wed</v>
      </c>
      <c r="W111" s="29"/>
      <c r="X111" s="1"/>
    </row>
    <row r="112" spans="1:24" x14ac:dyDescent="0.3">
      <c r="A112" t="str">
        <f>CONCATENATE(Table14[[#This Row],[Cipher]], " ",Table14[[#This Row],[Payment Type]])</f>
        <v>DCR A/PMS</v>
      </c>
      <c r="B112" s="30" t="s">
        <v>80</v>
      </c>
      <c r="C112" s="30" t="s">
        <v>39</v>
      </c>
      <c r="D112" s="30" t="s">
        <v>81</v>
      </c>
      <c r="E112" s="31" t="s">
        <v>49</v>
      </c>
      <c r="F112" s="30">
        <v>15</v>
      </c>
      <c r="G112" s="30"/>
      <c r="H11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112" s="31" t="str">
        <f>TEXT(Table14[[#This Row],[Standard Payment Date]],"ddd")</f>
        <v>Tue</v>
      </c>
      <c r="J112" s="31" t="str">
        <f>IF(ISNA(MATCH(Table14[[#This Row],[Standard Payment Date]],'Non working days'!$A$3:$A$226,0)),"N","Y")</f>
        <v>N</v>
      </c>
      <c r="K112" s="31" t="str">
        <f>IF(OR(Table14[[#This Row],[Unmodified Day of Week]]="Sat",Table14[[#This Row],[Unmodified Day of Week]]="Sun"),"Y","N")</f>
        <v>N</v>
      </c>
      <c r="L112" s="31" t="str">
        <f>IF(OR(Table14[[#This Row],[Bank Holiday?]]="Y",Table14[[#This Row],[Weekend?]]="Y"),"Y","N")</f>
        <v>N</v>
      </c>
      <c r="M112" s="31">
        <f>IF(AND(Table14[[#This Row],[Late if non working day]]="Late",Table14[[#This Row],[BH or Weekend]]="Y"),1,0)</f>
        <v>0</v>
      </c>
      <c r="N112" s="33">
        <f>NETWORKDAYS($H$2,Table14[[#This Row],[Standard Payment Date]],'Non working days'!$A$3:$A$27)</f>
        <v>11</v>
      </c>
      <c r="O112" s="33">
        <f>Table14[[#This Row],[NetWorkDays]]-1</f>
        <v>10</v>
      </c>
      <c r="P112" s="33">
        <f>Table14[[#This Row],[NetWorkDays]]</f>
        <v>11</v>
      </c>
      <c r="Q11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112" s="31" t="str">
        <f>TEXT(Table14[[#This Row],[Pay Date]],"ddd")</f>
        <v>Tue</v>
      </c>
      <c r="S112" s="34">
        <f>WORKDAY(Table14[[#This Row],[Pay Date]],-3,'Non working days'!$A$3:$A$598)</f>
        <v>45757</v>
      </c>
      <c r="T112" s="31" t="str">
        <f>TEXT(Table14[[#This Row],[Upload Date]],"ddd")</f>
        <v>Thu</v>
      </c>
      <c r="U112" s="34">
        <f>WORKDAY(Table14[[#This Row],[Upload Date]],-5,'Non working days'!$A$3:$A$598)</f>
        <v>45750</v>
      </c>
      <c r="V112" s="31" t="str">
        <f>TEXT(Table14[[#This Row],[Deadline for Variation Submission]],"ddd")</f>
        <v>Thu</v>
      </c>
      <c r="W112" s="29"/>
      <c r="X112" s="1"/>
    </row>
    <row r="113" spans="1:24" x14ac:dyDescent="0.3">
      <c r="A113" t="str">
        <f>CONCATENATE(Table14[[#This Row],[Cipher]], " ",Table14[[#This Row],[Payment Type]])</f>
        <v>DCR GMS</v>
      </c>
      <c r="B113" s="30" t="s">
        <v>80</v>
      </c>
      <c r="C113" s="30" t="s">
        <v>39</v>
      </c>
      <c r="D113" s="30" t="s">
        <v>81</v>
      </c>
      <c r="E113" s="30" t="s">
        <v>50</v>
      </c>
      <c r="F113" s="30" t="s">
        <v>51</v>
      </c>
      <c r="G113" s="31"/>
      <c r="H11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113" s="31" t="str">
        <f>TEXT(Table14[[#This Row],[Standard Payment Date]],"ddd")</f>
        <v>Wed</v>
      </c>
      <c r="J113" s="31" t="str">
        <f>IF(ISNA(MATCH(Table14[[#This Row],[Standard Payment Date]],'Non working days'!$A$3:$A$226,0)),"N","Y")</f>
        <v>N</v>
      </c>
      <c r="K113" s="31" t="str">
        <f>IF(OR(Table14[[#This Row],[Unmodified Day of Week]]="Sat",Table14[[#This Row],[Unmodified Day of Week]]="Sun"),"Y","N")</f>
        <v>N</v>
      </c>
      <c r="L113" s="31" t="str">
        <f>IF(OR(Table14[[#This Row],[Bank Holiday?]]="Y",Table14[[#This Row],[Weekend?]]="Y"),"Y","N")</f>
        <v>N</v>
      </c>
      <c r="M113" s="31">
        <f>IF(AND(Table14[[#This Row],[Late if non working day]]="Late",Table14[[#This Row],[BH or Weekend]]="Y"),1,0)</f>
        <v>0</v>
      </c>
      <c r="N113" s="33">
        <f>NETWORKDAYS($H$2,Table14[[#This Row],[Standard Payment Date]],'Non working days'!$A$3:$A$27)</f>
        <v>20</v>
      </c>
      <c r="O113" s="33">
        <f>Table14[[#This Row],[NetWorkDays]]-1</f>
        <v>19</v>
      </c>
      <c r="P113" s="33">
        <f>Table14[[#This Row],[NetWorkDays]]</f>
        <v>20</v>
      </c>
      <c r="Q11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113" s="31" t="str">
        <f>TEXT(Table14[[#This Row],[Pay Date]],"ddd")</f>
        <v>Wed</v>
      </c>
      <c r="S113" s="34">
        <f>WORKDAY(Table14[[#This Row],[Pay Date]],-3,'Non working days'!$A$3:$A$598)</f>
        <v>45772</v>
      </c>
      <c r="T113" s="31" t="str">
        <f>TEXT(Table14[[#This Row],[Upload Date]],"ddd")</f>
        <v>Fri</v>
      </c>
      <c r="U113" s="34">
        <f>WORKDAY(Table14[[#This Row],[Upload Date]],-5,'Non working days'!$A$3:$A$598)</f>
        <v>45763</v>
      </c>
      <c r="V113" s="31" t="str">
        <f>TEXT(Table14[[#This Row],[Deadline for Variation Submission]],"ddd")</f>
        <v>Wed</v>
      </c>
      <c r="W113" s="29"/>
      <c r="X113" s="1"/>
    </row>
    <row r="114" spans="1:24" x14ac:dyDescent="0.3">
      <c r="B114" s="30" t="s">
        <v>82</v>
      </c>
      <c r="C114" s="30" t="s">
        <v>39</v>
      </c>
      <c r="D114" s="30" t="s">
        <v>83</v>
      </c>
      <c r="E114" s="31" t="s">
        <v>48</v>
      </c>
      <c r="F114" s="30">
        <v>14</v>
      </c>
      <c r="G114" s="31"/>
      <c r="H11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114" s="31" t="str">
        <f>TEXT(Table14[[#This Row],[Standard Payment Date]],"ddd")</f>
        <v>Mon</v>
      </c>
      <c r="J114" s="31" t="str">
        <f>IF(ISNA(MATCH(Table14[[#This Row],[Standard Payment Date]],'Non working days'!$A$3:$A$226,0)),"N","Y")</f>
        <v>N</v>
      </c>
      <c r="K114" s="31" t="str">
        <f>IF(OR(Table14[[#This Row],[Unmodified Day of Week]]="Sat",Table14[[#This Row],[Unmodified Day of Week]]="Sun"),"Y","N")</f>
        <v>N</v>
      </c>
      <c r="L114" s="31" t="str">
        <f>IF(OR(Table14[[#This Row],[Bank Holiday?]]="Y",Table14[[#This Row],[Weekend?]]="Y"),"Y","N")</f>
        <v>N</v>
      </c>
      <c r="M114" s="31">
        <f>IF(AND(Table14[[#This Row],[Late if non working day]]="Late",Table14[[#This Row],[BH or Weekend]]="Y"),1,0)</f>
        <v>0</v>
      </c>
      <c r="N114" s="33">
        <f>NETWORKDAYS($H$2,Table14[[#This Row],[Standard Payment Date]],'Non working days'!$A$3:$A$27)</f>
        <v>10</v>
      </c>
      <c r="O114" s="33">
        <f>Table14[[#This Row],[NetWorkDays]]-1</f>
        <v>9</v>
      </c>
      <c r="P114" s="33">
        <f>Table14[[#This Row],[NetWorkDays]]</f>
        <v>10</v>
      </c>
      <c r="Q11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114" s="31" t="str">
        <f>TEXT(Table14[[#This Row],[Pay Date]],"ddd")</f>
        <v>Mon</v>
      </c>
      <c r="S114" s="34">
        <f>WORKDAY(Table14[[#This Row],[Pay Date]],-3,'Non working days'!$A$3:$A$598)</f>
        <v>45756</v>
      </c>
      <c r="T114" s="31" t="str">
        <f>TEXT(Table14[[#This Row],[Upload Date]],"ddd")</f>
        <v>Wed</v>
      </c>
      <c r="U114" s="34">
        <f>WORKDAY(Table14[[#This Row],[Upload Date]],-5,'Non working days'!$A$3:$A$598)</f>
        <v>45749</v>
      </c>
      <c r="V114" s="31" t="str">
        <f>TEXT(Table14[[#This Row],[Deadline for Variation Submission]],"ddd")</f>
        <v>Wed</v>
      </c>
      <c r="W114" s="29"/>
      <c r="X114" s="1"/>
    </row>
    <row r="115" spans="1:24" x14ac:dyDescent="0.3">
      <c r="A115" t="str">
        <f>CONCATENATE(Table14[[#This Row],[Cipher]], " ",Table14[[#This Row],[Payment Type]])</f>
        <v>DE A/PMS</v>
      </c>
      <c r="B115" s="30" t="s">
        <v>82</v>
      </c>
      <c r="C115" s="30" t="s">
        <v>39</v>
      </c>
      <c r="D115" s="30" t="s">
        <v>83</v>
      </c>
      <c r="E115" s="31" t="s">
        <v>49</v>
      </c>
      <c r="F115" s="30">
        <v>15</v>
      </c>
      <c r="G115" s="30"/>
      <c r="H11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115" s="31" t="str">
        <f>TEXT(Table14[[#This Row],[Standard Payment Date]],"ddd")</f>
        <v>Tue</v>
      </c>
      <c r="J115" s="31" t="str">
        <f>IF(ISNA(MATCH(Table14[[#This Row],[Standard Payment Date]],'Non working days'!$A$3:$A$226,0)),"N","Y")</f>
        <v>N</v>
      </c>
      <c r="K115" s="31" t="str">
        <f>IF(OR(Table14[[#This Row],[Unmodified Day of Week]]="Sat",Table14[[#This Row],[Unmodified Day of Week]]="Sun"),"Y","N")</f>
        <v>N</v>
      </c>
      <c r="L115" s="31" t="str">
        <f>IF(OR(Table14[[#This Row],[Bank Holiday?]]="Y",Table14[[#This Row],[Weekend?]]="Y"),"Y","N")</f>
        <v>N</v>
      </c>
      <c r="M115" s="31">
        <f>IF(AND(Table14[[#This Row],[Late if non working day]]="Late",Table14[[#This Row],[BH or Weekend]]="Y"),1,0)</f>
        <v>0</v>
      </c>
      <c r="N115" s="33">
        <f>NETWORKDAYS($H$2,Table14[[#This Row],[Standard Payment Date]],'Non working days'!$A$3:$A$27)</f>
        <v>11</v>
      </c>
      <c r="O115" s="33">
        <f>Table14[[#This Row],[NetWorkDays]]-1</f>
        <v>10</v>
      </c>
      <c r="P115" s="33">
        <f>Table14[[#This Row],[NetWorkDays]]</f>
        <v>11</v>
      </c>
      <c r="Q11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115" s="31" t="str">
        <f>TEXT(Table14[[#This Row],[Pay Date]],"ddd")</f>
        <v>Tue</v>
      </c>
      <c r="S115" s="34">
        <f>WORKDAY(Table14[[#This Row],[Pay Date]],-3,'Non working days'!$A$3:$A$598)</f>
        <v>45757</v>
      </c>
      <c r="T115" s="31" t="str">
        <f>TEXT(Table14[[#This Row],[Upload Date]],"ddd")</f>
        <v>Thu</v>
      </c>
      <c r="U115" s="34">
        <f>WORKDAY(Table14[[#This Row],[Upload Date]],-5,'Non working days'!$A$3:$A$598)</f>
        <v>45750</v>
      </c>
      <c r="V115" s="31" t="str">
        <f>TEXT(Table14[[#This Row],[Deadline for Variation Submission]],"ddd")</f>
        <v>Thu</v>
      </c>
      <c r="W115" s="29"/>
      <c r="X115" s="1"/>
    </row>
    <row r="116" spans="1:24" x14ac:dyDescent="0.3">
      <c r="A116" t="str">
        <f>CONCATENATE(Table14[[#This Row],[Cipher]], " ",Table14[[#This Row],[Payment Type]])</f>
        <v>DE GMS</v>
      </c>
      <c r="B116" s="30" t="s">
        <v>82</v>
      </c>
      <c r="C116" s="30" t="s">
        <v>39</v>
      </c>
      <c r="D116" s="30" t="s">
        <v>83</v>
      </c>
      <c r="E116" s="30" t="s">
        <v>50</v>
      </c>
      <c r="F116" s="30">
        <v>25</v>
      </c>
      <c r="G116" s="31"/>
      <c r="H11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116" s="31" t="str">
        <f>TEXT(Table14[[#This Row],[Standard Payment Date]],"ddd")</f>
        <v>Fri</v>
      </c>
      <c r="J116" s="31" t="str">
        <f>IF(ISNA(MATCH(Table14[[#This Row],[Standard Payment Date]],'Non working days'!$A$3:$A$226,0)),"N","Y")</f>
        <v>N</v>
      </c>
      <c r="K116" s="31" t="str">
        <f>IF(OR(Table14[[#This Row],[Unmodified Day of Week]]="Sat",Table14[[#This Row],[Unmodified Day of Week]]="Sun"),"Y","N")</f>
        <v>N</v>
      </c>
      <c r="L116" s="31" t="str">
        <f>IF(OR(Table14[[#This Row],[Bank Holiday?]]="Y",Table14[[#This Row],[Weekend?]]="Y"),"Y","N")</f>
        <v>N</v>
      </c>
      <c r="M116" s="31">
        <f>IF(AND(Table14[[#This Row],[Late if non working day]]="Late",Table14[[#This Row],[BH or Weekend]]="Y"),1,0)</f>
        <v>0</v>
      </c>
      <c r="N116" s="33">
        <f>NETWORKDAYS($H$2,Table14[[#This Row],[Standard Payment Date]],'Non working days'!$A$3:$A$27)</f>
        <v>17</v>
      </c>
      <c r="O116" s="33">
        <f>Table14[[#This Row],[NetWorkDays]]-1</f>
        <v>16</v>
      </c>
      <c r="P116" s="33">
        <f>Table14[[#This Row],[NetWorkDays]]</f>
        <v>17</v>
      </c>
      <c r="Q11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116" s="31" t="str">
        <f>TEXT(Table14[[#This Row],[Pay Date]],"ddd")</f>
        <v>Fri</v>
      </c>
      <c r="S116" s="34">
        <f>WORKDAY(Table14[[#This Row],[Pay Date]],-3,'Non working days'!$A$3:$A$598)</f>
        <v>45769</v>
      </c>
      <c r="T116" s="31" t="str">
        <f>TEXT(Table14[[#This Row],[Upload Date]],"ddd")</f>
        <v>Tue</v>
      </c>
      <c r="U116" s="34">
        <f>WORKDAY(Table14[[#This Row],[Upload Date]],-5,'Non working days'!$A$3:$A$598)</f>
        <v>45758</v>
      </c>
      <c r="V116" s="31" t="str">
        <f>TEXT(Table14[[#This Row],[Deadline for Variation Submission]],"ddd")</f>
        <v>Fri</v>
      </c>
      <c r="W116" s="29"/>
      <c r="X116" s="1"/>
    </row>
    <row r="117" spans="1:24" x14ac:dyDescent="0.3">
      <c r="A117" t="str">
        <f>CONCATENATE(Table14[[#This Row],[Cipher]], " ",Table14[[#This Row],[Payment Type]])</f>
        <v>DE Dispensing GMS</v>
      </c>
      <c r="B117" s="30" t="s">
        <v>82</v>
      </c>
      <c r="C117" s="30" t="s">
        <v>39</v>
      </c>
      <c r="D117" s="30" t="s">
        <v>83</v>
      </c>
      <c r="E117" s="31" t="s">
        <v>41</v>
      </c>
      <c r="F117" s="30" t="s">
        <v>51</v>
      </c>
      <c r="G117" s="30"/>
      <c r="H11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117" s="31" t="str">
        <f>TEXT(Table14[[#This Row],[Standard Payment Date]],"ddd")</f>
        <v>Wed</v>
      </c>
      <c r="J117" s="31" t="str">
        <f>IF(ISNA(MATCH(Table14[[#This Row],[Standard Payment Date]],'Non working days'!$A$3:$A$226,0)),"N","Y")</f>
        <v>N</v>
      </c>
      <c r="K117" s="31" t="str">
        <f>IF(OR(Table14[[#This Row],[Unmodified Day of Week]]="Sat",Table14[[#This Row],[Unmodified Day of Week]]="Sun"),"Y","N")</f>
        <v>N</v>
      </c>
      <c r="L117" s="31" t="str">
        <f>IF(OR(Table14[[#This Row],[Bank Holiday?]]="Y",Table14[[#This Row],[Weekend?]]="Y"),"Y","N")</f>
        <v>N</v>
      </c>
      <c r="M117" s="31">
        <f>IF(AND(Table14[[#This Row],[Late if non working day]]="Late",Table14[[#This Row],[BH or Weekend]]="Y"),1,0)</f>
        <v>0</v>
      </c>
      <c r="N117" s="33">
        <f>NETWORKDAYS($H$2,Table14[[#This Row],[Standard Payment Date]],'Non working days'!$A$3:$A$27)</f>
        <v>20</v>
      </c>
      <c r="O117" s="33">
        <f>Table14[[#This Row],[NetWorkDays]]-1</f>
        <v>19</v>
      </c>
      <c r="P117" s="33">
        <f>Table14[[#This Row],[NetWorkDays]]</f>
        <v>20</v>
      </c>
      <c r="Q11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117" s="31" t="str">
        <f>TEXT(Table14[[#This Row],[Pay Date]],"ddd")</f>
        <v>Wed</v>
      </c>
      <c r="S117" s="34">
        <f>WORKDAY(Table14[[#This Row],[Pay Date]],-3,'Non working days'!$A$3:$A$598)</f>
        <v>45772</v>
      </c>
      <c r="T117" s="31" t="str">
        <f>TEXT(Table14[[#This Row],[Upload Date]],"ddd")</f>
        <v>Fri</v>
      </c>
      <c r="U117" s="34">
        <f>WORKDAY(Table14[[#This Row],[Upload Date]],-5,'Non working days'!$A$3:$A$598)</f>
        <v>45763</v>
      </c>
      <c r="V117" s="31" t="str">
        <f>TEXT(Table14[[#This Row],[Deadline for Variation Submission]],"ddd")</f>
        <v>Wed</v>
      </c>
      <c r="W117" s="29"/>
      <c r="X117" s="1"/>
    </row>
    <row r="118" spans="1:24" x14ac:dyDescent="0.3">
      <c r="A118" t="str">
        <f>CONCATENATE(Table14[[#This Row],[Cipher]], " ",Table14[[#This Row],[Payment Type]])</f>
        <v>DE Dispensing PMS</v>
      </c>
      <c r="B118" s="30" t="s">
        <v>82</v>
      </c>
      <c r="C118" s="30" t="s">
        <v>39</v>
      </c>
      <c r="D118" s="30" t="s">
        <v>83</v>
      </c>
      <c r="E118" s="30" t="s">
        <v>43</v>
      </c>
      <c r="F118" s="30" t="s">
        <v>51</v>
      </c>
      <c r="G118" s="30"/>
      <c r="H11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118" s="31" t="str">
        <f>TEXT(Table14[[#This Row],[Standard Payment Date]],"ddd")</f>
        <v>Wed</v>
      </c>
      <c r="J118" s="31" t="str">
        <f>IF(ISNA(MATCH(Table14[[#This Row],[Standard Payment Date]],'Non working days'!$A$3:$A$226,0)),"N","Y")</f>
        <v>N</v>
      </c>
      <c r="K118" s="31" t="str">
        <f>IF(OR(Table14[[#This Row],[Unmodified Day of Week]]="Sat",Table14[[#This Row],[Unmodified Day of Week]]="Sun"),"Y","N")</f>
        <v>N</v>
      </c>
      <c r="L118" s="31" t="str">
        <f>IF(OR(Table14[[#This Row],[Bank Holiday?]]="Y",Table14[[#This Row],[Weekend?]]="Y"),"Y","N")</f>
        <v>N</v>
      </c>
      <c r="M118" s="31">
        <f>IF(AND(Table14[[#This Row],[Late if non working day]]="Late",Table14[[#This Row],[BH or Weekend]]="Y"),1,0)</f>
        <v>0</v>
      </c>
      <c r="N118" s="33">
        <f>NETWORKDAYS($H$2,Table14[[#This Row],[Standard Payment Date]],'Non working days'!$A$3:$A$27)</f>
        <v>20</v>
      </c>
      <c r="O118" s="33">
        <f>Table14[[#This Row],[NetWorkDays]]-1</f>
        <v>19</v>
      </c>
      <c r="P118" s="33">
        <f>Table14[[#This Row],[NetWorkDays]]</f>
        <v>20</v>
      </c>
      <c r="Q11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118" s="31" t="str">
        <f>TEXT(Table14[[#This Row],[Pay Date]],"ddd")</f>
        <v>Wed</v>
      </c>
      <c r="S118" s="34">
        <f>WORKDAY(Table14[[#This Row],[Pay Date]],-3,'Non working days'!$A$3:$A$598)</f>
        <v>45772</v>
      </c>
      <c r="T118" s="31" t="str">
        <f>TEXT(Table14[[#This Row],[Upload Date]],"ddd")</f>
        <v>Fri</v>
      </c>
      <c r="U118" s="34">
        <f>WORKDAY(Table14[[#This Row],[Upload Date]],-5,'Non working days'!$A$3:$A$598)</f>
        <v>45763</v>
      </c>
      <c r="V118" s="31" t="str">
        <f>TEXT(Table14[[#This Row],[Deadline for Variation Submission]],"ddd")</f>
        <v>Wed</v>
      </c>
      <c r="W118" s="29"/>
      <c r="X118" s="1"/>
    </row>
    <row r="119" spans="1:24" x14ac:dyDescent="0.3">
      <c r="A119" t="str">
        <f>CONCATENATE(Table14[[#This Row],[Cipher]], " ",Table14[[#This Row],[Payment Type]])</f>
        <v>DE Prescribing GMS</v>
      </c>
      <c r="B119" s="30" t="s">
        <v>82</v>
      </c>
      <c r="C119" s="30" t="s">
        <v>39</v>
      </c>
      <c r="D119" s="30" t="s">
        <v>83</v>
      </c>
      <c r="E119" s="30" t="s">
        <v>44</v>
      </c>
      <c r="F119" s="30" t="s">
        <v>51</v>
      </c>
      <c r="G119" s="30"/>
      <c r="H11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119" s="31" t="str">
        <f>TEXT(Table14[[#This Row],[Standard Payment Date]],"ddd")</f>
        <v>Wed</v>
      </c>
      <c r="J119" s="31" t="str">
        <f>IF(ISNA(MATCH(Table14[[#This Row],[Standard Payment Date]],'Non working days'!$A$3:$A$226,0)),"N","Y")</f>
        <v>N</v>
      </c>
      <c r="K119" s="31" t="str">
        <f>IF(OR(Table14[[#This Row],[Unmodified Day of Week]]="Sat",Table14[[#This Row],[Unmodified Day of Week]]="Sun"),"Y","N")</f>
        <v>N</v>
      </c>
      <c r="L119" s="31" t="str">
        <f>IF(OR(Table14[[#This Row],[Bank Holiday?]]="Y",Table14[[#This Row],[Weekend?]]="Y"),"Y","N")</f>
        <v>N</v>
      </c>
      <c r="M119" s="31">
        <f>IF(AND(Table14[[#This Row],[Late if non working day]]="Late",Table14[[#This Row],[BH or Weekend]]="Y"),1,0)</f>
        <v>0</v>
      </c>
      <c r="N119" s="33">
        <f>NETWORKDAYS($H$2,Table14[[#This Row],[Standard Payment Date]],'Non working days'!$A$3:$A$27)</f>
        <v>20</v>
      </c>
      <c r="O119" s="33">
        <f>Table14[[#This Row],[NetWorkDays]]-1</f>
        <v>19</v>
      </c>
      <c r="P119" s="33">
        <f>Table14[[#This Row],[NetWorkDays]]</f>
        <v>20</v>
      </c>
      <c r="Q11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119" s="31" t="str">
        <f>TEXT(Table14[[#This Row],[Pay Date]],"ddd")</f>
        <v>Wed</v>
      </c>
      <c r="S119" s="34">
        <f>WORKDAY(Table14[[#This Row],[Pay Date]],-3,'Non working days'!$A$3:$A$598)</f>
        <v>45772</v>
      </c>
      <c r="T119" s="31" t="str">
        <f>TEXT(Table14[[#This Row],[Upload Date]],"ddd")</f>
        <v>Fri</v>
      </c>
      <c r="U119" s="34">
        <f>WORKDAY(Table14[[#This Row],[Upload Date]],-5,'Non working days'!$A$3:$A$598)</f>
        <v>45763</v>
      </c>
      <c r="V119" s="31" t="str">
        <f>TEXT(Table14[[#This Row],[Deadline for Variation Submission]],"ddd")</f>
        <v>Wed</v>
      </c>
      <c r="W119" s="29"/>
      <c r="X119" s="1"/>
    </row>
    <row r="120" spans="1:24" x14ac:dyDescent="0.3">
      <c r="A120" t="str">
        <f>CONCATENATE(Table14[[#This Row],[Cipher]], " ",Table14[[#This Row],[Payment Type]])</f>
        <v>DE Prescribing PMS</v>
      </c>
      <c r="B120" s="30" t="s">
        <v>82</v>
      </c>
      <c r="C120" s="30" t="s">
        <v>39</v>
      </c>
      <c r="D120" s="30" t="s">
        <v>83</v>
      </c>
      <c r="E120" s="30" t="s">
        <v>45</v>
      </c>
      <c r="F120" s="30" t="s">
        <v>51</v>
      </c>
      <c r="G120" s="30"/>
      <c r="H12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120" s="31" t="str">
        <f>TEXT(Table14[[#This Row],[Standard Payment Date]],"ddd")</f>
        <v>Wed</v>
      </c>
      <c r="J120" s="31" t="str">
        <f>IF(ISNA(MATCH(Table14[[#This Row],[Standard Payment Date]],'Non working days'!$A$3:$A$226,0)),"N","Y")</f>
        <v>N</v>
      </c>
      <c r="K120" s="31" t="str">
        <f>IF(OR(Table14[[#This Row],[Unmodified Day of Week]]="Sat",Table14[[#This Row],[Unmodified Day of Week]]="Sun"),"Y","N")</f>
        <v>N</v>
      </c>
      <c r="L120" s="31" t="str">
        <f>IF(OR(Table14[[#This Row],[Bank Holiday?]]="Y",Table14[[#This Row],[Weekend?]]="Y"),"Y","N")</f>
        <v>N</v>
      </c>
      <c r="M120" s="31">
        <f>IF(AND(Table14[[#This Row],[Late if non working day]]="Late",Table14[[#This Row],[BH or Weekend]]="Y"),1,0)</f>
        <v>0</v>
      </c>
      <c r="N120" s="33">
        <f>NETWORKDAYS($H$2,Table14[[#This Row],[Standard Payment Date]],'Non working days'!$A$3:$A$27)</f>
        <v>20</v>
      </c>
      <c r="O120" s="33">
        <f>Table14[[#This Row],[NetWorkDays]]-1</f>
        <v>19</v>
      </c>
      <c r="P120" s="33">
        <f>Table14[[#This Row],[NetWorkDays]]</f>
        <v>20</v>
      </c>
      <c r="Q12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120" s="31" t="str">
        <f>TEXT(Table14[[#This Row],[Pay Date]],"ddd")</f>
        <v>Wed</v>
      </c>
      <c r="S120" s="34">
        <f>WORKDAY(Table14[[#This Row],[Pay Date]],-3,'Non working days'!$A$3:$A$598)</f>
        <v>45772</v>
      </c>
      <c r="T120" s="31" t="str">
        <f>TEXT(Table14[[#This Row],[Upload Date]],"ddd")</f>
        <v>Fri</v>
      </c>
      <c r="U120" s="34">
        <f>WORKDAY(Table14[[#This Row],[Upload Date]],-5,'Non working days'!$A$3:$A$598)</f>
        <v>45763</v>
      </c>
      <c r="V120" s="31" t="str">
        <f>TEXT(Table14[[#This Row],[Deadline for Variation Submission]],"ddd")</f>
        <v>Wed</v>
      </c>
      <c r="W120" s="29"/>
      <c r="X120" s="1"/>
    </row>
    <row r="121" spans="1:24" x14ac:dyDescent="0.3">
      <c r="A121" t="str">
        <f>CONCATENATE(Table14[[#This Row],[Cipher]], " ",Table14[[#This Row],[Payment Type]])</f>
        <v>DN Dispensing GMS</v>
      </c>
      <c r="B121" s="30" t="s">
        <v>84</v>
      </c>
      <c r="C121" s="30" t="s">
        <v>39</v>
      </c>
      <c r="D121" s="30" t="s">
        <v>85</v>
      </c>
      <c r="E121" s="31" t="s">
        <v>41</v>
      </c>
      <c r="F121" s="30" t="s">
        <v>42</v>
      </c>
      <c r="G121" s="30"/>
      <c r="H12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21" s="31" t="str">
        <f>TEXT(Table14[[#This Row],[Standard Payment Date]],"ddd")</f>
        <v>Tue</v>
      </c>
      <c r="J121" s="31" t="str">
        <f>IF(ISNA(MATCH(Table14[[#This Row],[Standard Payment Date]],'Non working days'!$A$3:$A$226,0)),"N","Y")</f>
        <v>N</v>
      </c>
      <c r="K121" s="31" t="str">
        <f>IF(OR(Table14[[#This Row],[Unmodified Day of Week]]="Sat",Table14[[#This Row],[Unmodified Day of Week]]="Sun"),"Y","N")</f>
        <v>N</v>
      </c>
      <c r="L121" s="31" t="str">
        <f>IF(OR(Table14[[#This Row],[Bank Holiday?]]="Y",Table14[[#This Row],[Weekend?]]="Y"),"Y","N")</f>
        <v>N</v>
      </c>
      <c r="M121" s="31">
        <f>IF(AND(Table14[[#This Row],[Late if non working day]]="Late",Table14[[#This Row],[BH or Weekend]]="Y"),1,0)</f>
        <v>0</v>
      </c>
      <c r="N121" s="33">
        <f>NETWORKDAYS($H$2,Table14[[#This Row],[Standard Payment Date]],'Non working days'!$A$3:$A$27)</f>
        <v>1</v>
      </c>
      <c r="O121" s="33">
        <f>Table14[[#This Row],[NetWorkDays]]-1</f>
        <v>0</v>
      </c>
      <c r="P121" s="33">
        <f>Table14[[#This Row],[NetWorkDays]]</f>
        <v>1</v>
      </c>
      <c r="Q12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21" s="31" t="str">
        <f>TEXT(Table14[[#This Row],[Pay Date]],"ddd")</f>
        <v>Tue</v>
      </c>
      <c r="S121" s="34">
        <f>WORKDAY(Table14[[#This Row],[Pay Date]],-3,'Non working days'!$A$3:$A$598)</f>
        <v>45743</v>
      </c>
      <c r="T121" s="31" t="str">
        <f>TEXT(Table14[[#This Row],[Upload Date]],"ddd")</f>
        <v>Thu</v>
      </c>
      <c r="U121" s="34">
        <f>WORKDAY(Table14[[#This Row],[Upload Date]],-5,'Non working days'!$A$3:$A$598)</f>
        <v>45736</v>
      </c>
      <c r="V121" s="31" t="str">
        <f>TEXT(Table14[[#This Row],[Deadline for Variation Submission]],"ddd")</f>
        <v>Thu</v>
      </c>
      <c r="W121" s="29"/>
      <c r="X121" s="1"/>
    </row>
    <row r="122" spans="1:24" x14ac:dyDescent="0.3">
      <c r="A122" t="str">
        <f>CONCATENATE(Table14[[#This Row],[Cipher]], " ",Table14[[#This Row],[Payment Type]])</f>
        <v>DN Dispensing PMS</v>
      </c>
      <c r="B122" s="30" t="s">
        <v>84</v>
      </c>
      <c r="C122" s="30" t="s">
        <v>39</v>
      </c>
      <c r="D122" s="30" t="s">
        <v>85</v>
      </c>
      <c r="E122" s="30" t="s">
        <v>43</v>
      </c>
      <c r="F122" s="30" t="s">
        <v>42</v>
      </c>
      <c r="G122" s="30"/>
      <c r="H12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22" s="31" t="str">
        <f>TEXT(Table14[[#This Row],[Standard Payment Date]],"ddd")</f>
        <v>Tue</v>
      </c>
      <c r="J122" s="31" t="str">
        <f>IF(ISNA(MATCH(Table14[[#This Row],[Standard Payment Date]],'Non working days'!$A$3:$A$226,0)),"N","Y")</f>
        <v>N</v>
      </c>
      <c r="K122" s="31" t="str">
        <f>IF(OR(Table14[[#This Row],[Unmodified Day of Week]]="Sat",Table14[[#This Row],[Unmodified Day of Week]]="Sun"),"Y","N")</f>
        <v>N</v>
      </c>
      <c r="L122" s="31" t="str">
        <f>IF(OR(Table14[[#This Row],[Bank Holiday?]]="Y",Table14[[#This Row],[Weekend?]]="Y"),"Y","N")</f>
        <v>N</v>
      </c>
      <c r="M122" s="31">
        <f>IF(AND(Table14[[#This Row],[Late if non working day]]="Late",Table14[[#This Row],[BH or Weekend]]="Y"),1,0)</f>
        <v>0</v>
      </c>
      <c r="N122" s="33">
        <f>NETWORKDAYS($H$2,Table14[[#This Row],[Standard Payment Date]],'Non working days'!$A$3:$A$27)</f>
        <v>1</v>
      </c>
      <c r="O122" s="33">
        <f>Table14[[#This Row],[NetWorkDays]]-1</f>
        <v>0</v>
      </c>
      <c r="P122" s="33">
        <f>Table14[[#This Row],[NetWorkDays]]</f>
        <v>1</v>
      </c>
      <c r="Q12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22" s="31" t="str">
        <f>TEXT(Table14[[#This Row],[Pay Date]],"ddd")</f>
        <v>Tue</v>
      </c>
      <c r="S122" s="34">
        <f>WORKDAY(Table14[[#This Row],[Pay Date]],-3,'Non working days'!$A$3:$A$598)</f>
        <v>45743</v>
      </c>
      <c r="T122" s="31" t="str">
        <f>TEXT(Table14[[#This Row],[Upload Date]],"ddd")</f>
        <v>Thu</v>
      </c>
      <c r="U122" s="34">
        <f>WORKDAY(Table14[[#This Row],[Upload Date]],-5,'Non working days'!$A$3:$A$598)</f>
        <v>45736</v>
      </c>
      <c r="V122" s="31" t="str">
        <f>TEXT(Table14[[#This Row],[Deadline for Variation Submission]],"ddd")</f>
        <v>Thu</v>
      </c>
      <c r="W122" s="29"/>
      <c r="X122" s="1"/>
    </row>
    <row r="123" spans="1:24" x14ac:dyDescent="0.3">
      <c r="A123" t="str">
        <f>CONCATENATE(Table14[[#This Row],[Cipher]], " ",Table14[[#This Row],[Payment Type]])</f>
        <v>DN Prescribing GMS</v>
      </c>
      <c r="B123" s="30" t="s">
        <v>84</v>
      </c>
      <c r="C123" s="30" t="s">
        <v>39</v>
      </c>
      <c r="D123" s="30" t="s">
        <v>85</v>
      </c>
      <c r="E123" s="30" t="s">
        <v>44</v>
      </c>
      <c r="F123" s="30" t="s">
        <v>42</v>
      </c>
      <c r="G123" s="30"/>
      <c r="H12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23" s="31" t="str">
        <f>TEXT(Table14[[#This Row],[Standard Payment Date]],"ddd")</f>
        <v>Tue</v>
      </c>
      <c r="J123" s="31" t="str">
        <f>IF(ISNA(MATCH(Table14[[#This Row],[Standard Payment Date]],'Non working days'!$A$3:$A$226,0)),"N","Y")</f>
        <v>N</v>
      </c>
      <c r="K123" s="31" t="str">
        <f>IF(OR(Table14[[#This Row],[Unmodified Day of Week]]="Sat",Table14[[#This Row],[Unmodified Day of Week]]="Sun"),"Y","N")</f>
        <v>N</v>
      </c>
      <c r="L123" s="31" t="str">
        <f>IF(OR(Table14[[#This Row],[Bank Holiday?]]="Y",Table14[[#This Row],[Weekend?]]="Y"),"Y","N")</f>
        <v>N</v>
      </c>
      <c r="M123" s="31">
        <f>IF(AND(Table14[[#This Row],[Late if non working day]]="Late",Table14[[#This Row],[BH or Weekend]]="Y"),1,0)</f>
        <v>0</v>
      </c>
      <c r="N123" s="33">
        <f>NETWORKDAYS($H$2,Table14[[#This Row],[Standard Payment Date]],'Non working days'!$A$3:$A$27)</f>
        <v>1</v>
      </c>
      <c r="O123" s="33">
        <f>Table14[[#This Row],[NetWorkDays]]-1</f>
        <v>0</v>
      </c>
      <c r="P123" s="33">
        <f>Table14[[#This Row],[NetWorkDays]]</f>
        <v>1</v>
      </c>
      <c r="Q12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23" s="31" t="str">
        <f>TEXT(Table14[[#This Row],[Pay Date]],"ddd")</f>
        <v>Tue</v>
      </c>
      <c r="S123" s="34">
        <f>WORKDAY(Table14[[#This Row],[Pay Date]],-3,'Non working days'!$A$3:$A$598)</f>
        <v>45743</v>
      </c>
      <c r="T123" s="31" t="str">
        <f>TEXT(Table14[[#This Row],[Upload Date]],"ddd")</f>
        <v>Thu</v>
      </c>
      <c r="U123" s="34">
        <f>WORKDAY(Table14[[#This Row],[Upload Date]],-5,'Non working days'!$A$3:$A$598)</f>
        <v>45736</v>
      </c>
      <c r="V123" s="31" t="str">
        <f>TEXT(Table14[[#This Row],[Deadline for Variation Submission]],"ddd")</f>
        <v>Thu</v>
      </c>
      <c r="W123" s="29"/>
      <c r="X123" s="1"/>
    </row>
    <row r="124" spans="1:24" x14ac:dyDescent="0.3">
      <c r="A124" t="str">
        <f>CONCATENATE(Table14[[#This Row],[Cipher]], " ",Table14[[#This Row],[Payment Type]])</f>
        <v>DN Prescribing PMS</v>
      </c>
      <c r="B124" s="30" t="s">
        <v>84</v>
      </c>
      <c r="C124" s="30" t="s">
        <v>39</v>
      </c>
      <c r="D124" s="30" t="s">
        <v>85</v>
      </c>
      <c r="E124" s="30" t="s">
        <v>45</v>
      </c>
      <c r="F124" s="30" t="s">
        <v>42</v>
      </c>
      <c r="G124" s="30"/>
      <c r="H12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24" s="31" t="str">
        <f>TEXT(Table14[[#This Row],[Standard Payment Date]],"ddd")</f>
        <v>Tue</v>
      </c>
      <c r="J124" s="31" t="str">
        <f>IF(ISNA(MATCH(Table14[[#This Row],[Standard Payment Date]],'Non working days'!$A$3:$A$226,0)),"N","Y")</f>
        <v>N</v>
      </c>
      <c r="K124" s="31" t="str">
        <f>IF(OR(Table14[[#This Row],[Unmodified Day of Week]]="Sat",Table14[[#This Row],[Unmodified Day of Week]]="Sun"),"Y","N")</f>
        <v>N</v>
      </c>
      <c r="L124" s="31" t="str">
        <f>IF(OR(Table14[[#This Row],[Bank Holiday?]]="Y",Table14[[#This Row],[Weekend?]]="Y"),"Y","N")</f>
        <v>N</v>
      </c>
      <c r="M124" s="31">
        <f>IF(AND(Table14[[#This Row],[Late if non working day]]="Late",Table14[[#This Row],[BH or Weekend]]="Y"),1,0)</f>
        <v>0</v>
      </c>
      <c r="N124" s="33">
        <f>NETWORKDAYS($H$2,Table14[[#This Row],[Standard Payment Date]],'Non working days'!$A$3:$A$27)</f>
        <v>1</v>
      </c>
      <c r="O124" s="33">
        <f>Table14[[#This Row],[NetWorkDays]]-1</f>
        <v>0</v>
      </c>
      <c r="P124" s="33">
        <f>Table14[[#This Row],[NetWorkDays]]</f>
        <v>1</v>
      </c>
      <c r="Q12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24" s="31" t="str">
        <f>TEXT(Table14[[#This Row],[Pay Date]],"ddd")</f>
        <v>Tue</v>
      </c>
      <c r="S124" s="34">
        <f>WORKDAY(Table14[[#This Row],[Pay Date]],-3,'Non working days'!$A$3:$A$598)</f>
        <v>45743</v>
      </c>
      <c r="T124" s="31" t="str">
        <f>TEXT(Table14[[#This Row],[Upload Date]],"ddd")</f>
        <v>Thu</v>
      </c>
      <c r="U124" s="34">
        <f>WORKDAY(Table14[[#This Row],[Upload Date]],-5,'Non working days'!$A$3:$A$598)</f>
        <v>45736</v>
      </c>
      <c r="V124" s="31" t="str">
        <f>TEXT(Table14[[#This Row],[Deadline for Variation Submission]],"ddd")</f>
        <v>Thu</v>
      </c>
      <c r="W124" s="29"/>
      <c r="X124" s="1"/>
    </row>
    <row r="125" spans="1:24" x14ac:dyDescent="0.3">
      <c r="A125" t="str">
        <f>CONCATENATE(Table14[[#This Row],[Cipher]], " ",Table14[[#This Row],[Payment Type]])</f>
        <v>DN PMS ad-hoc</v>
      </c>
      <c r="B125" s="30" t="s">
        <v>84</v>
      </c>
      <c r="C125" s="30" t="s">
        <v>39</v>
      </c>
      <c r="D125" s="30" t="s">
        <v>85</v>
      </c>
      <c r="E125" s="30" t="s">
        <v>86</v>
      </c>
      <c r="F125" s="30" t="s">
        <v>51</v>
      </c>
      <c r="G125" s="30"/>
      <c r="H12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125" s="31" t="str">
        <f>TEXT(Table14[[#This Row],[Standard Payment Date]],"ddd")</f>
        <v>Wed</v>
      </c>
      <c r="J125" s="31" t="str">
        <f>IF(ISNA(MATCH(Table14[[#This Row],[Standard Payment Date]],'Non working days'!$A$3:$A$226,0)),"N","Y")</f>
        <v>N</v>
      </c>
      <c r="K125" s="31" t="str">
        <f>IF(OR(Table14[[#This Row],[Unmodified Day of Week]]="Sat",Table14[[#This Row],[Unmodified Day of Week]]="Sun"),"Y","N")</f>
        <v>N</v>
      </c>
      <c r="L125" s="31" t="str">
        <f>IF(OR(Table14[[#This Row],[Bank Holiday?]]="Y",Table14[[#This Row],[Weekend?]]="Y"),"Y","N")</f>
        <v>N</v>
      </c>
      <c r="M125" s="31">
        <f>IF(AND(Table14[[#This Row],[Late if non working day]]="Late",Table14[[#This Row],[BH or Weekend]]="Y"),1,0)</f>
        <v>0</v>
      </c>
      <c r="N125" s="33">
        <f>NETWORKDAYS($H$2,Table14[[#This Row],[Standard Payment Date]],'Non working days'!$A$3:$A$27)</f>
        <v>20</v>
      </c>
      <c r="O125" s="33">
        <f>Table14[[#This Row],[NetWorkDays]]-1</f>
        <v>19</v>
      </c>
      <c r="P125" s="33">
        <f>Table14[[#This Row],[NetWorkDays]]</f>
        <v>20</v>
      </c>
      <c r="Q12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125" s="31" t="str">
        <f>TEXT(Table14[[#This Row],[Pay Date]],"ddd")</f>
        <v>Wed</v>
      </c>
      <c r="S125" s="34">
        <f>WORKDAY(Table14[[#This Row],[Pay Date]],-3,'Non working days'!$A$3:$A$598)</f>
        <v>45772</v>
      </c>
      <c r="T125" s="31" t="str">
        <f>TEXT(Table14[[#This Row],[Upload Date]],"ddd")</f>
        <v>Fri</v>
      </c>
      <c r="U125" s="34">
        <f>WORKDAY(Table14[[#This Row],[Upload Date]],-5,'Non working days'!$A$3:$A$598)</f>
        <v>45763</v>
      </c>
      <c r="V125" s="31" t="str">
        <f>TEXT(Table14[[#This Row],[Deadline for Variation Submission]],"ddd")</f>
        <v>Wed</v>
      </c>
      <c r="W125" s="29"/>
      <c r="X125" s="1"/>
    </row>
    <row r="126" spans="1:24" x14ac:dyDescent="0.3">
      <c r="A126" t="str">
        <f>CONCATENATE(Table14[[#This Row],[Cipher]], " ",Table14[[#This Row],[Payment Type]])</f>
        <v>DN A/PMS</v>
      </c>
      <c r="B126" s="30" t="s">
        <v>84</v>
      </c>
      <c r="C126" s="30" t="s">
        <v>39</v>
      </c>
      <c r="D126" s="30" t="s">
        <v>85</v>
      </c>
      <c r="E126" s="31" t="s">
        <v>49</v>
      </c>
      <c r="F126" s="30">
        <v>7</v>
      </c>
      <c r="G126" s="30"/>
      <c r="H12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45754</v>
      </c>
      <c r="I126" s="31" t="str">
        <f>TEXT(Table14[[#This Row],[Standard Payment Date]],"ddd")</f>
        <v>Mon</v>
      </c>
      <c r="J126" s="31" t="str">
        <f>IF(ISNA(MATCH(Table14[[#This Row],[Standard Payment Date]],'Non working days'!$A$3:$A$226,0)),"N","Y")</f>
        <v>N</v>
      </c>
      <c r="K126" s="31" t="str">
        <f>IF(OR(Table14[[#This Row],[Unmodified Day of Week]]="Sat",Table14[[#This Row],[Unmodified Day of Week]]="Sun"),"Y","N")</f>
        <v>N</v>
      </c>
      <c r="L126" s="31" t="str">
        <f>IF(OR(Table14[[#This Row],[Bank Holiday?]]="Y",Table14[[#This Row],[Weekend?]]="Y"),"Y","N")</f>
        <v>N</v>
      </c>
      <c r="M126" s="31">
        <f>IF(AND(Table14[[#This Row],[Late if non working day]]="Late",Table14[[#This Row],[BH or Weekend]]="Y"),1,0)</f>
        <v>0</v>
      </c>
      <c r="N126" s="33">
        <f>NETWORKDAYS($H$2,Table14[[#This Row],[Standard Payment Date]],'Non working days'!$A$3:$A$27)</f>
        <v>5</v>
      </c>
      <c r="O126" s="33">
        <f>Table14[[#This Row],[NetWorkDays]]-1</f>
        <v>4</v>
      </c>
      <c r="P126" s="33">
        <f>Table14[[#This Row],[NetWorkDays]]</f>
        <v>5</v>
      </c>
      <c r="Q12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45754</v>
      </c>
      <c r="R126" s="31" t="str">
        <f>TEXT(Table14[[#This Row],[Pay Date]],"ddd")</f>
        <v>Mon</v>
      </c>
      <c r="S126" s="34">
        <f>WORKDAY(Table14[[#This Row],[Pay Date]],-3,'Non working days'!$A$3:$A$598)</f>
        <v>45749</v>
      </c>
      <c r="T126" s="31" t="str">
        <f>TEXT(Table14[[#This Row],[Upload Date]],"ddd")</f>
        <v>Wed</v>
      </c>
      <c r="U126" s="34">
        <f>WORKDAY(Table14[[#This Row],[Upload Date]],-5,'Non working days'!$A$3:$A$598)</f>
        <v>45742</v>
      </c>
      <c r="V126" s="31" t="str">
        <f>TEXT(Table14[[#This Row],[Deadline for Variation Submission]],"ddd")</f>
        <v>Wed</v>
      </c>
      <c r="W126" s="29"/>
      <c r="X126" s="1"/>
    </row>
    <row r="127" spans="1:24" x14ac:dyDescent="0.3">
      <c r="A127" t="str">
        <f>CONCATENATE(Table14[[#This Row],[Cipher]], " ",Table14[[#This Row],[Payment Type]])</f>
        <v>DN Pharmacy</v>
      </c>
      <c r="B127" s="30" t="s">
        <v>84</v>
      </c>
      <c r="C127" s="30" t="s">
        <v>39</v>
      </c>
      <c r="D127" s="30" t="s">
        <v>85</v>
      </c>
      <c r="E127" s="31" t="s">
        <v>48</v>
      </c>
      <c r="F127" s="30">
        <v>14</v>
      </c>
      <c r="G127" s="31"/>
      <c r="H12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127" s="31" t="str">
        <f>TEXT(Table14[[#This Row],[Standard Payment Date]],"ddd")</f>
        <v>Mon</v>
      </c>
      <c r="J127" s="31" t="str">
        <f>IF(ISNA(MATCH(Table14[[#This Row],[Standard Payment Date]],'Non working days'!$A$3:$A$226,0)),"N","Y")</f>
        <v>N</v>
      </c>
      <c r="K127" s="31" t="str">
        <f>IF(OR(Table14[[#This Row],[Unmodified Day of Week]]="Sat",Table14[[#This Row],[Unmodified Day of Week]]="Sun"),"Y","N")</f>
        <v>N</v>
      </c>
      <c r="L127" s="31" t="str">
        <f>IF(OR(Table14[[#This Row],[Bank Holiday?]]="Y",Table14[[#This Row],[Weekend?]]="Y"),"Y","N")</f>
        <v>N</v>
      </c>
      <c r="M127" s="31">
        <f>IF(AND(Table14[[#This Row],[Late if non working day]]="Late",Table14[[#This Row],[BH or Weekend]]="Y"),1,0)</f>
        <v>0</v>
      </c>
      <c r="N127" s="33">
        <f>NETWORKDAYS($H$2,Table14[[#This Row],[Standard Payment Date]],'Non working days'!$A$3:$A$27)</f>
        <v>10</v>
      </c>
      <c r="O127" s="33">
        <f>Table14[[#This Row],[NetWorkDays]]-1</f>
        <v>9</v>
      </c>
      <c r="P127" s="33">
        <f>Table14[[#This Row],[NetWorkDays]]</f>
        <v>10</v>
      </c>
      <c r="Q12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127" s="31" t="str">
        <f>TEXT(Table14[[#This Row],[Pay Date]],"ddd")</f>
        <v>Mon</v>
      </c>
      <c r="S127" s="34">
        <f>WORKDAY(Table14[[#This Row],[Pay Date]],-3,'Non working days'!$A$3:$A$598)</f>
        <v>45756</v>
      </c>
      <c r="T127" s="31" t="str">
        <f>TEXT(Table14[[#This Row],[Upload Date]],"ddd")</f>
        <v>Wed</v>
      </c>
      <c r="U127" s="34">
        <f>WORKDAY(Table14[[#This Row],[Upload Date]],-5,'Non working days'!$A$3:$A$598)</f>
        <v>45749</v>
      </c>
      <c r="V127" s="31" t="str">
        <f>TEXT(Table14[[#This Row],[Deadline for Variation Submission]],"ddd")</f>
        <v>Wed</v>
      </c>
      <c r="W127" s="29"/>
      <c r="X127" s="1"/>
    </row>
    <row r="128" spans="1:24" x14ac:dyDescent="0.3">
      <c r="A128" t="str">
        <f>CONCATENATE(Table14[[#This Row],[Cipher]], " ",Table14[[#This Row],[Payment Type]])</f>
        <v>DN GMS</v>
      </c>
      <c r="B128" s="30" t="s">
        <v>84</v>
      </c>
      <c r="C128" s="30" t="s">
        <v>39</v>
      </c>
      <c r="D128" s="30" t="s">
        <v>85</v>
      </c>
      <c r="E128" s="30" t="s">
        <v>50</v>
      </c>
      <c r="F128" s="30" t="s">
        <v>51</v>
      </c>
      <c r="G128" s="31"/>
      <c r="H12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128" s="31" t="str">
        <f>TEXT(Table14[[#This Row],[Standard Payment Date]],"ddd")</f>
        <v>Wed</v>
      </c>
      <c r="J128" s="31" t="str">
        <f>IF(ISNA(MATCH(Table14[[#This Row],[Standard Payment Date]],'Non working days'!$A$3:$A$226,0)),"N","Y")</f>
        <v>N</v>
      </c>
      <c r="K128" s="31" t="str">
        <f>IF(OR(Table14[[#This Row],[Unmodified Day of Week]]="Sat",Table14[[#This Row],[Unmodified Day of Week]]="Sun"),"Y","N")</f>
        <v>N</v>
      </c>
      <c r="L128" s="31" t="str">
        <f>IF(OR(Table14[[#This Row],[Bank Holiday?]]="Y",Table14[[#This Row],[Weekend?]]="Y"),"Y","N")</f>
        <v>N</v>
      </c>
      <c r="M128" s="31">
        <f>IF(AND(Table14[[#This Row],[Late if non working day]]="Late",Table14[[#This Row],[BH or Weekend]]="Y"),1,0)</f>
        <v>0</v>
      </c>
      <c r="N128" s="33">
        <f>NETWORKDAYS($H$2,Table14[[#This Row],[Standard Payment Date]],'Non working days'!$A$3:$A$27)</f>
        <v>20</v>
      </c>
      <c r="O128" s="33">
        <f>Table14[[#This Row],[NetWorkDays]]-1</f>
        <v>19</v>
      </c>
      <c r="P128" s="33">
        <f>Table14[[#This Row],[NetWorkDays]]</f>
        <v>20</v>
      </c>
      <c r="Q12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128" s="31" t="str">
        <f>TEXT(Table14[[#This Row],[Pay Date]],"ddd")</f>
        <v>Wed</v>
      </c>
      <c r="S128" s="34">
        <f>WORKDAY(Table14[[#This Row],[Pay Date]],-3,'Non working days'!$A$3:$A$598)</f>
        <v>45772</v>
      </c>
      <c r="T128" s="31" t="str">
        <f>TEXT(Table14[[#This Row],[Upload Date]],"ddd")</f>
        <v>Fri</v>
      </c>
      <c r="U128" s="34">
        <f>WORKDAY(Table14[[#This Row],[Upload Date]],-5,'Non working days'!$A$3:$A$598)</f>
        <v>45763</v>
      </c>
      <c r="V128" s="31" t="str">
        <f>TEXT(Table14[[#This Row],[Deadline for Variation Submission]],"ddd")</f>
        <v>Wed</v>
      </c>
      <c r="W128" s="29"/>
      <c r="X128" s="1"/>
    </row>
    <row r="129" spans="1:24" x14ac:dyDescent="0.3">
      <c r="A129" t="str">
        <f>CONCATENATE(Table14[[#This Row],[Cipher]], " ",Table14[[#This Row],[Payment Type]])</f>
        <v>DO Pharmacy</v>
      </c>
      <c r="B129" s="30" t="s">
        <v>87</v>
      </c>
      <c r="C129" s="30" t="s">
        <v>39</v>
      </c>
      <c r="D129" s="30" t="s">
        <v>88</v>
      </c>
      <c r="E129" s="31" t="s">
        <v>48</v>
      </c>
      <c r="F129" s="30">
        <v>14</v>
      </c>
      <c r="G129" s="31"/>
      <c r="H12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129" s="31" t="str">
        <f>TEXT(Table14[[#This Row],[Standard Payment Date]],"ddd")</f>
        <v>Mon</v>
      </c>
      <c r="J129" s="31" t="str">
        <f>IF(ISNA(MATCH(Table14[[#This Row],[Standard Payment Date]],'Non working days'!$A$3:$A$226,0)),"N","Y")</f>
        <v>N</v>
      </c>
      <c r="K129" s="31" t="str">
        <f>IF(OR(Table14[[#This Row],[Unmodified Day of Week]]="Sat",Table14[[#This Row],[Unmodified Day of Week]]="Sun"),"Y","N")</f>
        <v>N</v>
      </c>
      <c r="L129" s="31" t="str">
        <f>IF(OR(Table14[[#This Row],[Bank Holiday?]]="Y",Table14[[#This Row],[Weekend?]]="Y"),"Y","N")</f>
        <v>N</v>
      </c>
      <c r="M129" s="31">
        <f>IF(AND(Table14[[#This Row],[Late if non working day]]="Late",Table14[[#This Row],[BH or Weekend]]="Y"),1,0)</f>
        <v>0</v>
      </c>
      <c r="N129" s="33">
        <f>NETWORKDAYS($H$2,Table14[[#This Row],[Standard Payment Date]],'Non working days'!$A$3:$A$27)</f>
        <v>10</v>
      </c>
      <c r="O129" s="33">
        <f>Table14[[#This Row],[NetWorkDays]]-1</f>
        <v>9</v>
      </c>
      <c r="P129" s="33">
        <f>Table14[[#This Row],[NetWorkDays]]</f>
        <v>10</v>
      </c>
      <c r="Q12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129" s="31" t="str">
        <f>TEXT(Table14[[#This Row],[Pay Date]],"ddd")</f>
        <v>Mon</v>
      </c>
      <c r="S129" s="34">
        <f>WORKDAY(Table14[[#This Row],[Pay Date]],-3,'Non working days'!$A$3:$A$598)</f>
        <v>45756</v>
      </c>
      <c r="T129" s="31" t="str">
        <f>TEXT(Table14[[#This Row],[Upload Date]],"ddd")</f>
        <v>Wed</v>
      </c>
      <c r="U129" s="34">
        <f>WORKDAY(Table14[[#This Row],[Upload Date]],-5,'Non working days'!$A$3:$A$598)</f>
        <v>45749</v>
      </c>
      <c r="V129" s="31" t="str">
        <f>TEXT(Table14[[#This Row],[Deadline for Variation Submission]],"ddd")</f>
        <v>Wed</v>
      </c>
      <c r="W129" s="29"/>
      <c r="X129" s="1"/>
    </row>
    <row r="130" spans="1:24" x14ac:dyDescent="0.3">
      <c r="A130" t="str">
        <f>CONCATENATE(Table14[[#This Row],[Cipher]], " ",Table14[[#This Row],[Payment Type]])</f>
        <v>DO A/PMS</v>
      </c>
      <c r="B130" s="30" t="s">
        <v>87</v>
      </c>
      <c r="C130" s="30" t="s">
        <v>39</v>
      </c>
      <c r="D130" s="30" t="s">
        <v>88</v>
      </c>
      <c r="E130" s="31" t="s">
        <v>49</v>
      </c>
      <c r="F130" s="30">
        <v>15</v>
      </c>
      <c r="G130" s="30"/>
      <c r="H13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130" s="31" t="str">
        <f>TEXT(Table14[[#This Row],[Standard Payment Date]],"ddd")</f>
        <v>Tue</v>
      </c>
      <c r="J130" s="31" t="str">
        <f>IF(ISNA(MATCH(Table14[[#This Row],[Standard Payment Date]],'Non working days'!$A$3:$A$226,0)),"N","Y")</f>
        <v>N</v>
      </c>
      <c r="K130" s="31" t="str">
        <f>IF(OR(Table14[[#This Row],[Unmodified Day of Week]]="Sat",Table14[[#This Row],[Unmodified Day of Week]]="Sun"),"Y","N")</f>
        <v>N</v>
      </c>
      <c r="L130" s="31" t="str">
        <f>IF(OR(Table14[[#This Row],[Bank Holiday?]]="Y",Table14[[#This Row],[Weekend?]]="Y"),"Y","N")</f>
        <v>N</v>
      </c>
      <c r="M130" s="31">
        <f>IF(AND(Table14[[#This Row],[Late if non working day]]="Late",Table14[[#This Row],[BH or Weekend]]="Y"),1,0)</f>
        <v>0</v>
      </c>
      <c r="N130" s="33">
        <f>NETWORKDAYS($H$2,Table14[[#This Row],[Standard Payment Date]],'Non working days'!$A$3:$A$27)</f>
        <v>11</v>
      </c>
      <c r="O130" s="33">
        <f>Table14[[#This Row],[NetWorkDays]]-1</f>
        <v>10</v>
      </c>
      <c r="P130" s="33">
        <f>Table14[[#This Row],[NetWorkDays]]</f>
        <v>11</v>
      </c>
      <c r="Q13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130" s="31" t="str">
        <f>TEXT(Table14[[#This Row],[Pay Date]],"ddd")</f>
        <v>Tue</v>
      </c>
      <c r="S130" s="34">
        <f>WORKDAY(Table14[[#This Row],[Pay Date]],-3,'Non working days'!$A$3:$A$598)</f>
        <v>45757</v>
      </c>
      <c r="T130" s="31" t="str">
        <f>TEXT(Table14[[#This Row],[Upload Date]],"ddd")</f>
        <v>Thu</v>
      </c>
      <c r="U130" s="34">
        <f>WORKDAY(Table14[[#This Row],[Upload Date]],-5,'Non working days'!$A$3:$A$598)</f>
        <v>45750</v>
      </c>
      <c r="V130" s="31" t="str">
        <f>TEXT(Table14[[#This Row],[Deadline for Variation Submission]],"ddd")</f>
        <v>Thu</v>
      </c>
      <c r="W130" s="29"/>
      <c r="X130" s="1"/>
    </row>
    <row r="131" spans="1:24" x14ac:dyDescent="0.3">
      <c r="A131" t="str">
        <f>CONCATENATE(Table14[[#This Row],[Cipher]], " ",Table14[[#This Row],[Payment Type]])</f>
        <v>DO GMS</v>
      </c>
      <c r="B131" s="30" t="s">
        <v>87</v>
      </c>
      <c r="C131" s="30" t="s">
        <v>39</v>
      </c>
      <c r="D131" s="30" t="s">
        <v>88</v>
      </c>
      <c r="E131" s="30" t="s">
        <v>50</v>
      </c>
      <c r="F131" s="30">
        <v>26</v>
      </c>
      <c r="G131" s="31"/>
      <c r="H13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131" s="31" t="str">
        <f>TEXT(Table14[[#This Row],[Standard Payment Date]],"ddd")</f>
        <v>Sat</v>
      </c>
      <c r="J131" s="31" t="str">
        <f>IF(ISNA(MATCH(Table14[[#This Row],[Standard Payment Date]],'Non working days'!$A$3:$A$226,0)),"N","Y")</f>
        <v>N</v>
      </c>
      <c r="K131" s="31" t="str">
        <f>IF(OR(Table14[[#This Row],[Unmodified Day of Week]]="Sat",Table14[[#This Row],[Unmodified Day of Week]]="Sun"),"Y","N")</f>
        <v>Y</v>
      </c>
      <c r="L131" s="31" t="str">
        <f>IF(OR(Table14[[#This Row],[Bank Holiday?]]="Y",Table14[[#This Row],[Weekend?]]="Y"),"Y","N")</f>
        <v>Y</v>
      </c>
      <c r="M131" s="31">
        <f>IF(AND(Table14[[#This Row],[Late if non working day]]="Late",Table14[[#This Row],[BH or Weekend]]="Y"),1,0)</f>
        <v>0</v>
      </c>
      <c r="N131" s="33">
        <f>NETWORKDAYS($H$2,Table14[[#This Row],[Standard Payment Date]],'Non working days'!$A$3:$A$27)</f>
        <v>17</v>
      </c>
      <c r="O131" s="33">
        <f>Table14[[#This Row],[NetWorkDays]]-1</f>
        <v>16</v>
      </c>
      <c r="P131" s="33">
        <f>Table14[[#This Row],[NetWorkDays]]</f>
        <v>17</v>
      </c>
      <c r="Q13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131" s="31" t="str">
        <f>TEXT(Table14[[#This Row],[Pay Date]],"ddd")</f>
        <v>Fri</v>
      </c>
      <c r="S131" s="34">
        <f>WORKDAY(Table14[[#This Row],[Pay Date]],-3,'Non working days'!$A$3:$A$598)</f>
        <v>45769</v>
      </c>
      <c r="T131" s="31" t="str">
        <f>TEXT(Table14[[#This Row],[Upload Date]],"ddd")</f>
        <v>Tue</v>
      </c>
      <c r="U131" s="34">
        <f>WORKDAY(Table14[[#This Row],[Upload Date]],-5,'Non working days'!$A$3:$A$598)</f>
        <v>45758</v>
      </c>
      <c r="V131" s="31" t="str">
        <f>TEXT(Table14[[#This Row],[Deadline for Variation Submission]],"ddd")</f>
        <v>Fri</v>
      </c>
      <c r="W131" s="29"/>
      <c r="X131" s="1"/>
    </row>
    <row r="132" spans="1:24" x14ac:dyDescent="0.3">
      <c r="A132" t="str">
        <f>CONCATENATE(Table14[[#This Row],[Cipher]], " ",Table14[[#This Row],[Payment Type]])</f>
        <v>DO PMS ad-hoc</v>
      </c>
      <c r="B132" s="30" t="s">
        <v>87</v>
      </c>
      <c r="C132" s="30" t="s">
        <v>39</v>
      </c>
      <c r="D132" s="30" t="s">
        <v>88</v>
      </c>
      <c r="E132" s="30" t="s">
        <v>86</v>
      </c>
      <c r="F132" s="30">
        <v>26</v>
      </c>
      <c r="G132" s="31"/>
      <c r="H13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132" s="31" t="str">
        <f>TEXT(Table14[[#This Row],[Standard Payment Date]],"ddd")</f>
        <v>Sat</v>
      </c>
      <c r="J132" s="31" t="str">
        <f>IF(ISNA(MATCH(Table14[[#This Row],[Standard Payment Date]],'Non working days'!$A$3:$A$226,0)),"N","Y")</f>
        <v>N</v>
      </c>
      <c r="K132" s="31" t="str">
        <f>IF(OR(Table14[[#This Row],[Unmodified Day of Week]]="Sat",Table14[[#This Row],[Unmodified Day of Week]]="Sun"),"Y","N")</f>
        <v>Y</v>
      </c>
      <c r="L132" s="31" t="str">
        <f>IF(OR(Table14[[#This Row],[Bank Holiday?]]="Y",Table14[[#This Row],[Weekend?]]="Y"),"Y","N")</f>
        <v>Y</v>
      </c>
      <c r="M132" s="31">
        <f>IF(AND(Table14[[#This Row],[Late if non working day]]="Late",Table14[[#This Row],[BH or Weekend]]="Y"),1,0)</f>
        <v>0</v>
      </c>
      <c r="N132" s="33">
        <f>NETWORKDAYS($H$2,Table14[[#This Row],[Standard Payment Date]],'Non working days'!$A$3:$A$27)</f>
        <v>17</v>
      </c>
      <c r="O132" s="33">
        <f>Table14[[#This Row],[NetWorkDays]]-1</f>
        <v>16</v>
      </c>
      <c r="P132" s="33">
        <f>Table14[[#This Row],[NetWorkDays]]</f>
        <v>17</v>
      </c>
      <c r="Q13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132" s="31" t="str">
        <f>TEXT(Table14[[#This Row],[Pay Date]],"ddd")</f>
        <v>Fri</v>
      </c>
      <c r="S132" s="34">
        <f>WORKDAY(Table14[[#This Row],[Pay Date]],-3,'Non working days'!$A$3:$A$598)</f>
        <v>45769</v>
      </c>
      <c r="T132" s="31" t="str">
        <f>TEXT(Table14[[#This Row],[Upload Date]],"ddd")</f>
        <v>Tue</v>
      </c>
      <c r="U132" s="34">
        <f>WORKDAY(Table14[[#This Row],[Upload Date]],-5,'Non working days'!$A$3:$A$598)</f>
        <v>45758</v>
      </c>
      <c r="V132" s="31" t="str">
        <f>TEXT(Table14[[#This Row],[Deadline for Variation Submission]],"ddd")</f>
        <v>Fri</v>
      </c>
      <c r="W132" s="29"/>
      <c r="X132" s="1"/>
    </row>
    <row r="133" spans="1:24" x14ac:dyDescent="0.3">
      <c r="A133" t="str">
        <f>CONCATENATE(Table14[[#This Row],[Cipher]], " ",Table14[[#This Row],[Payment Type]])</f>
        <v>DO Registrar GMS</v>
      </c>
      <c r="B133" s="30" t="s">
        <v>87</v>
      </c>
      <c r="C133" s="30" t="s">
        <v>39</v>
      </c>
      <c r="D133" s="30" t="s">
        <v>88</v>
      </c>
      <c r="E133" s="31" t="s">
        <v>46</v>
      </c>
      <c r="F133" s="30">
        <v>23</v>
      </c>
      <c r="G133" s="31"/>
      <c r="H13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45770</v>
      </c>
      <c r="I133" s="31" t="str">
        <f>TEXT(Table14[[#This Row],[Standard Payment Date]],"ddd")</f>
        <v>Wed</v>
      </c>
      <c r="J133" s="31" t="str">
        <f>IF(ISNA(MATCH(Table14[[#This Row],[Standard Payment Date]],'Non working days'!$A$3:$A$226,0)),"N","Y")</f>
        <v>N</v>
      </c>
      <c r="K133" s="31" t="str">
        <f>IF(OR(Table14[[#This Row],[Unmodified Day of Week]]="Sat",Table14[[#This Row],[Unmodified Day of Week]]="Sun"),"Y","N")</f>
        <v>N</v>
      </c>
      <c r="L133" s="31" t="str">
        <f>IF(OR(Table14[[#This Row],[Bank Holiday?]]="Y",Table14[[#This Row],[Weekend?]]="Y"),"Y","N")</f>
        <v>N</v>
      </c>
      <c r="M133" s="31">
        <f>IF(AND(Table14[[#This Row],[Late if non working day]]="Late",Table14[[#This Row],[BH or Weekend]]="Y"),1,0)</f>
        <v>0</v>
      </c>
      <c r="N133" s="33">
        <f>NETWORKDAYS($H$2,Table14[[#This Row],[Standard Payment Date]],'Non working days'!$A$3:$A$27)</f>
        <v>15</v>
      </c>
      <c r="O133" s="33">
        <f>Table14[[#This Row],[NetWorkDays]]-1</f>
        <v>14</v>
      </c>
      <c r="P133" s="33">
        <f>Table14[[#This Row],[NetWorkDays]]</f>
        <v>15</v>
      </c>
      <c r="Q13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45770</v>
      </c>
      <c r="R133" s="31" t="str">
        <f>TEXT(Table14[[#This Row],[Pay Date]],"ddd")</f>
        <v>Wed</v>
      </c>
      <c r="S133" s="34">
        <f>WORKDAY(Table14[[#This Row],[Pay Date]],-3,'Non working days'!$A$3:$A$598)</f>
        <v>45763</v>
      </c>
      <c r="T133" s="31" t="str">
        <f>TEXT(Table14[[#This Row],[Upload Date]],"ddd")</f>
        <v>Wed</v>
      </c>
      <c r="U133" s="34">
        <f>WORKDAY(Table14[[#This Row],[Upload Date]],-5,'Non working days'!$A$3:$A$598)</f>
        <v>45756</v>
      </c>
      <c r="V133" s="31" t="str">
        <f>TEXT(Table14[[#This Row],[Deadline for Variation Submission]],"ddd")</f>
        <v>Wed</v>
      </c>
      <c r="W133" s="29"/>
      <c r="X133" s="1"/>
    </row>
    <row r="134" spans="1:24" x14ac:dyDescent="0.3">
      <c r="A134" t="str">
        <f>CONCATENATE(Table14[[#This Row],[Cipher]], " ",Table14[[#This Row],[Payment Type]])</f>
        <v>DO Dispensing GMS</v>
      </c>
      <c r="B134" s="30" t="s">
        <v>87</v>
      </c>
      <c r="C134" s="30" t="s">
        <v>39</v>
      </c>
      <c r="D134" s="30" t="s">
        <v>88</v>
      </c>
      <c r="E134" s="31" t="s">
        <v>41</v>
      </c>
      <c r="F134" s="30" t="s">
        <v>89</v>
      </c>
      <c r="G134" s="30"/>
      <c r="H13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45776</v>
      </c>
      <c r="I134" s="31" t="str">
        <f>TEXT(Table14[[#This Row],[Standard Payment Date]],"ddd")</f>
        <v>Tue</v>
      </c>
      <c r="J134" s="31" t="str">
        <f>IF(ISNA(MATCH(Table14[[#This Row],[Standard Payment Date]],'Non working days'!$A$3:$A$226,0)),"N","Y")</f>
        <v>N</v>
      </c>
      <c r="K134" s="31" t="str">
        <f>IF(OR(Table14[[#This Row],[Unmodified Day of Week]]="Sat",Table14[[#This Row],[Unmodified Day of Week]]="Sun"),"Y","N")</f>
        <v>N</v>
      </c>
      <c r="L134" s="31" t="str">
        <f>IF(OR(Table14[[#This Row],[Bank Holiday?]]="Y",Table14[[#This Row],[Weekend?]]="Y"),"Y","N")</f>
        <v>N</v>
      </c>
      <c r="M134" s="31">
        <f>IF(AND(Table14[[#This Row],[Late if non working day]]="Late",Table14[[#This Row],[BH or Weekend]]="Y"),1,0)</f>
        <v>0</v>
      </c>
      <c r="N134" s="33">
        <f>NETWORKDAYS($H$2,Table14[[#This Row],[Standard Payment Date]],'Non working days'!$A$3:$A$27)</f>
        <v>19</v>
      </c>
      <c r="O134" s="33">
        <f>Table14[[#This Row],[NetWorkDays]]-1</f>
        <v>18</v>
      </c>
      <c r="P134" s="33">
        <f>Table14[[#This Row],[NetWorkDays]]</f>
        <v>19</v>
      </c>
      <c r="Q13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45776</v>
      </c>
      <c r="R134" s="31" t="str">
        <f>TEXT(Table14[[#This Row],[Pay Date]],"ddd")</f>
        <v>Tue</v>
      </c>
      <c r="S134" s="34">
        <f>WORKDAY(Table14[[#This Row],[Pay Date]],-3,'Non working days'!$A$3:$A$598)</f>
        <v>45771</v>
      </c>
      <c r="T134" s="31" t="str">
        <f>TEXT(Table14[[#This Row],[Upload Date]],"ddd")</f>
        <v>Thu</v>
      </c>
      <c r="U134" s="34">
        <f>WORKDAY(Table14[[#This Row],[Upload Date]],-5,'Non working days'!$A$3:$A$598)</f>
        <v>45762</v>
      </c>
      <c r="V134" s="31" t="str">
        <f>TEXT(Table14[[#This Row],[Deadline for Variation Submission]],"ddd")</f>
        <v>Tue</v>
      </c>
      <c r="W134" s="29"/>
      <c r="X134" s="1"/>
    </row>
    <row r="135" spans="1:24" x14ac:dyDescent="0.3">
      <c r="A135" t="str">
        <f>CONCATENATE(Table14[[#This Row],[Cipher]], " ",Table14[[#This Row],[Payment Type]])</f>
        <v>DO Dispensing PMS</v>
      </c>
      <c r="B135" s="30" t="s">
        <v>87</v>
      </c>
      <c r="C135" s="30" t="s">
        <v>39</v>
      </c>
      <c r="D135" s="30" t="s">
        <v>88</v>
      </c>
      <c r="E135" s="30" t="s">
        <v>43</v>
      </c>
      <c r="F135" s="30" t="s">
        <v>89</v>
      </c>
      <c r="G135" s="30"/>
      <c r="H13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45776</v>
      </c>
      <c r="I135" s="31" t="str">
        <f>TEXT(Table14[[#This Row],[Standard Payment Date]],"ddd")</f>
        <v>Tue</v>
      </c>
      <c r="J135" s="31" t="str">
        <f>IF(ISNA(MATCH(Table14[[#This Row],[Standard Payment Date]],'Non working days'!$A$3:$A$226,0)),"N","Y")</f>
        <v>N</v>
      </c>
      <c r="K135" s="31" t="str">
        <f>IF(OR(Table14[[#This Row],[Unmodified Day of Week]]="Sat",Table14[[#This Row],[Unmodified Day of Week]]="Sun"),"Y","N")</f>
        <v>N</v>
      </c>
      <c r="L135" s="31" t="str">
        <f>IF(OR(Table14[[#This Row],[Bank Holiday?]]="Y",Table14[[#This Row],[Weekend?]]="Y"),"Y","N")</f>
        <v>N</v>
      </c>
      <c r="M135" s="31">
        <f>IF(AND(Table14[[#This Row],[Late if non working day]]="Late",Table14[[#This Row],[BH or Weekend]]="Y"),1,0)</f>
        <v>0</v>
      </c>
      <c r="N135" s="33">
        <f>NETWORKDAYS($H$2,Table14[[#This Row],[Standard Payment Date]],'Non working days'!$A$3:$A$27)</f>
        <v>19</v>
      </c>
      <c r="O135" s="33">
        <f>Table14[[#This Row],[NetWorkDays]]-1</f>
        <v>18</v>
      </c>
      <c r="P135" s="33">
        <f>Table14[[#This Row],[NetWorkDays]]</f>
        <v>19</v>
      </c>
      <c r="Q13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45776</v>
      </c>
      <c r="R135" s="31" t="str">
        <f>TEXT(Table14[[#This Row],[Pay Date]],"ddd")</f>
        <v>Tue</v>
      </c>
      <c r="S135" s="34">
        <f>WORKDAY(Table14[[#This Row],[Pay Date]],-3,'Non working days'!$A$3:$A$598)</f>
        <v>45771</v>
      </c>
      <c r="T135" s="31" t="str">
        <f>TEXT(Table14[[#This Row],[Upload Date]],"ddd")</f>
        <v>Thu</v>
      </c>
      <c r="U135" s="34">
        <f>WORKDAY(Table14[[#This Row],[Upload Date]],-5,'Non working days'!$A$3:$A$598)</f>
        <v>45762</v>
      </c>
      <c r="V135" s="31" t="str">
        <f>TEXT(Table14[[#This Row],[Deadline for Variation Submission]],"ddd")</f>
        <v>Tue</v>
      </c>
      <c r="W135" s="29"/>
      <c r="X135" s="1"/>
    </row>
    <row r="136" spans="1:24" x14ac:dyDescent="0.3">
      <c r="A136" t="str">
        <f>CONCATENATE(Table14[[#This Row],[Cipher]], " ",Table14[[#This Row],[Payment Type]])</f>
        <v>DO Prescribing GMS</v>
      </c>
      <c r="B136" s="30" t="s">
        <v>87</v>
      </c>
      <c r="C136" s="30" t="s">
        <v>39</v>
      </c>
      <c r="D136" s="30" t="s">
        <v>88</v>
      </c>
      <c r="E136" s="30" t="s">
        <v>44</v>
      </c>
      <c r="F136" s="30" t="s">
        <v>89</v>
      </c>
      <c r="G136" s="30"/>
      <c r="H13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45776</v>
      </c>
      <c r="I136" s="31" t="str">
        <f>TEXT(Table14[[#This Row],[Standard Payment Date]],"ddd")</f>
        <v>Tue</v>
      </c>
      <c r="J136" s="31" t="str">
        <f>IF(ISNA(MATCH(Table14[[#This Row],[Standard Payment Date]],'Non working days'!$A$3:$A$226,0)),"N","Y")</f>
        <v>N</v>
      </c>
      <c r="K136" s="31" t="str">
        <f>IF(OR(Table14[[#This Row],[Unmodified Day of Week]]="Sat",Table14[[#This Row],[Unmodified Day of Week]]="Sun"),"Y","N")</f>
        <v>N</v>
      </c>
      <c r="L136" s="31" t="str">
        <f>IF(OR(Table14[[#This Row],[Bank Holiday?]]="Y",Table14[[#This Row],[Weekend?]]="Y"),"Y","N")</f>
        <v>N</v>
      </c>
      <c r="M136" s="31">
        <f>IF(AND(Table14[[#This Row],[Late if non working day]]="Late",Table14[[#This Row],[BH or Weekend]]="Y"),1,0)</f>
        <v>0</v>
      </c>
      <c r="N136" s="33">
        <f>NETWORKDAYS($H$2,Table14[[#This Row],[Standard Payment Date]],'Non working days'!$A$3:$A$27)</f>
        <v>19</v>
      </c>
      <c r="O136" s="33">
        <f>Table14[[#This Row],[NetWorkDays]]-1</f>
        <v>18</v>
      </c>
      <c r="P136" s="33">
        <f>Table14[[#This Row],[NetWorkDays]]</f>
        <v>19</v>
      </c>
      <c r="Q13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45776</v>
      </c>
      <c r="R136" s="31" t="str">
        <f>TEXT(Table14[[#This Row],[Pay Date]],"ddd")</f>
        <v>Tue</v>
      </c>
      <c r="S136" s="34">
        <f>WORKDAY(Table14[[#This Row],[Pay Date]],-3,'Non working days'!$A$3:$A$598)</f>
        <v>45771</v>
      </c>
      <c r="T136" s="31" t="str">
        <f>TEXT(Table14[[#This Row],[Upload Date]],"ddd")</f>
        <v>Thu</v>
      </c>
      <c r="U136" s="34">
        <f>WORKDAY(Table14[[#This Row],[Upload Date]],-5,'Non working days'!$A$3:$A$598)</f>
        <v>45762</v>
      </c>
      <c r="V136" s="31" t="str">
        <f>TEXT(Table14[[#This Row],[Deadline for Variation Submission]],"ddd")</f>
        <v>Tue</v>
      </c>
      <c r="W136" s="29"/>
      <c r="X136" s="1"/>
    </row>
    <row r="137" spans="1:24" x14ac:dyDescent="0.3">
      <c r="A137" t="str">
        <f>CONCATENATE(Table14[[#This Row],[Cipher]], " ",Table14[[#This Row],[Payment Type]])</f>
        <v>DO Prescribing PMS</v>
      </c>
      <c r="B137" s="30" t="s">
        <v>87</v>
      </c>
      <c r="C137" s="30" t="s">
        <v>39</v>
      </c>
      <c r="D137" s="30" t="s">
        <v>88</v>
      </c>
      <c r="E137" s="30" t="s">
        <v>45</v>
      </c>
      <c r="F137" s="30" t="s">
        <v>89</v>
      </c>
      <c r="G137" s="30"/>
      <c r="H13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45776</v>
      </c>
      <c r="I137" s="31" t="str">
        <f>TEXT(Table14[[#This Row],[Standard Payment Date]],"ddd")</f>
        <v>Tue</v>
      </c>
      <c r="J137" s="31" t="str">
        <f>IF(ISNA(MATCH(Table14[[#This Row],[Standard Payment Date]],'Non working days'!$A$3:$A$226,0)),"N","Y")</f>
        <v>N</v>
      </c>
      <c r="K137" s="31" t="str">
        <f>IF(OR(Table14[[#This Row],[Unmodified Day of Week]]="Sat",Table14[[#This Row],[Unmodified Day of Week]]="Sun"),"Y","N")</f>
        <v>N</v>
      </c>
      <c r="L137" s="31" t="str">
        <f>IF(OR(Table14[[#This Row],[Bank Holiday?]]="Y",Table14[[#This Row],[Weekend?]]="Y"),"Y","N")</f>
        <v>N</v>
      </c>
      <c r="M137" s="31">
        <f>IF(AND(Table14[[#This Row],[Late if non working day]]="Late",Table14[[#This Row],[BH or Weekend]]="Y"),1,0)</f>
        <v>0</v>
      </c>
      <c r="N137" s="33">
        <f>NETWORKDAYS($H$2,Table14[[#This Row],[Standard Payment Date]],'Non working days'!$A$3:$A$27)</f>
        <v>19</v>
      </c>
      <c r="O137" s="33">
        <f>Table14[[#This Row],[NetWorkDays]]-1</f>
        <v>18</v>
      </c>
      <c r="P137" s="33">
        <f>Table14[[#This Row],[NetWorkDays]]</f>
        <v>19</v>
      </c>
      <c r="Q13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45776</v>
      </c>
      <c r="R137" s="31" t="str">
        <f>TEXT(Table14[[#This Row],[Pay Date]],"ddd")</f>
        <v>Tue</v>
      </c>
      <c r="S137" s="34">
        <f>WORKDAY(Table14[[#This Row],[Pay Date]],-3,'Non working days'!$A$3:$A$598)</f>
        <v>45771</v>
      </c>
      <c r="T137" s="31" t="str">
        <f>TEXT(Table14[[#This Row],[Upload Date]],"ddd")</f>
        <v>Thu</v>
      </c>
      <c r="U137" s="34">
        <f>WORKDAY(Table14[[#This Row],[Upload Date]],-5,'Non working days'!$A$3:$A$598)</f>
        <v>45762</v>
      </c>
      <c r="V137" s="31" t="str">
        <f>TEXT(Table14[[#This Row],[Deadline for Variation Submission]],"ddd")</f>
        <v>Tue</v>
      </c>
      <c r="W137" s="29"/>
      <c r="X137" s="1"/>
    </row>
    <row r="138" spans="1:24" x14ac:dyDescent="0.3">
      <c r="A138" t="str">
        <f>CONCATENATE(Table14[[#This Row],[Cipher]], " ",Table14[[#This Row],[Payment Type]])</f>
        <v>DR Pharmacy</v>
      </c>
      <c r="B138" s="30" t="s">
        <v>90</v>
      </c>
      <c r="C138" s="30" t="s">
        <v>39</v>
      </c>
      <c r="D138" s="30" t="s">
        <v>91</v>
      </c>
      <c r="E138" s="31" t="s">
        <v>48</v>
      </c>
      <c r="F138" s="30">
        <v>14</v>
      </c>
      <c r="G138" s="31"/>
      <c r="H13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138" s="31" t="str">
        <f>TEXT(Table14[[#This Row],[Standard Payment Date]],"ddd")</f>
        <v>Mon</v>
      </c>
      <c r="J138" s="31" t="str">
        <f>IF(ISNA(MATCH(Table14[[#This Row],[Standard Payment Date]],'Non working days'!$A$3:$A$226,0)),"N","Y")</f>
        <v>N</v>
      </c>
      <c r="K138" s="31" t="str">
        <f>IF(OR(Table14[[#This Row],[Unmodified Day of Week]]="Sat",Table14[[#This Row],[Unmodified Day of Week]]="Sun"),"Y","N")</f>
        <v>N</v>
      </c>
      <c r="L138" s="31" t="str">
        <f>IF(OR(Table14[[#This Row],[Bank Holiday?]]="Y",Table14[[#This Row],[Weekend?]]="Y"),"Y","N")</f>
        <v>N</v>
      </c>
      <c r="M138" s="31">
        <f>IF(AND(Table14[[#This Row],[Late if non working day]]="Late",Table14[[#This Row],[BH or Weekend]]="Y"),1,0)</f>
        <v>0</v>
      </c>
      <c r="N138" s="33">
        <f>NETWORKDAYS($H$2,Table14[[#This Row],[Standard Payment Date]],'Non working days'!$A$3:$A$27)</f>
        <v>10</v>
      </c>
      <c r="O138" s="33">
        <f>Table14[[#This Row],[NetWorkDays]]-1</f>
        <v>9</v>
      </c>
      <c r="P138" s="33">
        <f>Table14[[#This Row],[NetWorkDays]]</f>
        <v>10</v>
      </c>
      <c r="Q13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138" s="31" t="str">
        <f>TEXT(Table14[[#This Row],[Pay Date]],"ddd")</f>
        <v>Mon</v>
      </c>
      <c r="S138" s="34">
        <f>WORKDAY(Table14[[#This Row],[Pay Date]],-3,'Non working days'!$A$3:$A$598)</f>
        <v>45756</v>
      </c>
      <c r="T138" s="31" t="str">
        <f>TEXT(Table14[[#This Row],[Upload Date]],"ddd")</f>
        <v>Wed</v>
      </c>
      <c r="U138" s="34">
        <f>WORKDAY(Table14[[#This Row],[Upload Date]],-5,'Non working days'!$A$3:$A$598)</f>
        <v>45749</v>
      </c>
      <c r="V138" s="31" t="str">
        <f>TEXT(Table14[[#This Row],[Deadline for Variation Submission]],"ddd")</f>
        <v>Wed</v>
      </c>
      <c r="W138" s="29"/>
      <c r="X138" s="1"/>
    </row>
    <row r="139" spans="1:24" x14ac:dyDescent="0.3">
      <c r="A139" t="str">
        <f>CONCATENATE(Table14[[#This Row],[Cipher]], " ",Table14[[#This Row],[Payment Type]])</f>
        <v>DR GMS</v>
      </c>
      <c r="B139" s="30" t="s">
        <v>90</v>
      </c>
      <c r="C139" s="30" t="s">
        <v>39</v>
      </c>
      <c r="D139" s="30" t="s">
        <v>91</v>
      </c>
      <c r="E139" s="30" t="s">
        <v>50</v>
      </c>
      <c r="F139" s="30">
        <v>15</v>
      </c>
      <c r="G139" s="31"/>
      <c r="H13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139" s="31" t="str">
        <f>TEXT(Table14[[#This Row],[Standard Payment Date]],"ddd")</f>
        <v>Tue</v>
      </c>
      <c r="J139" s="31" t="str">
        <f>IF(ISNA(MATCH(Table14[[#This Row],[Standard Payment Date]],'Non working days'!$A$3:$A$226,0)),"N","Y")</f>
        <v>N</v>
      </c>
      <c r="K139" s="31" t="str">
        <f>IF(OR(Table14[[#This Row],[Unmodified Day of Week]]="Sat",Table14[[#This Row],[Unmodified Day of Week]]="Sun"),"Y","N")</f>
        <v>N</v>
      </c>
      <c r="L139" s="31" t="str">
        <f>IF(OR(Table14[[#This Row],[Bank Holiday?]]="Y",Table14[[#This Row],[Weekend?]]="Y"),"Y","N")</f>
        <v>N</v>
      </c>
      <c r="M139" s="31">
        <f>IF(AND(Table14[[#This Row],[Late if non working day]]="Late",Table14[[#This Row],[BH or Weekend]]="Y"),1,0)</f>
        <v>0</v>
      </c>
      <c r="N139" s="33">
        <f>NETWORKDAYS($H$2,Table14[[#This Row],[Standard Payment Date]],'Non working days'!$A$3:$A$27)</f>
        <v>11</v>
      </c>
      <c r="O139" s="33">
        <f>Table14[[#This Row],[NetWorkDays]]-1</f>
        <v>10</v>
      </c>
      <c r="P139" s="33">
        <f>Table14[[#This Row],[NetWorkDays]]</f>
        <v>11</v>
      </c>
      <c r="Q13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139" s="31" t="str">
        <f>TEXT(Table14[[#This Row],[Pay Date]],"ddd")</f>
        <v>Tue</v>
      </c>
      <c r="S139" s="34">
        <f>WORKDAY(Table14[[#This Row],[Pay Date]],-3,'Non working days'!$A$3:$A$598)</f>
        <v>45757</v>
      </c>
      <c r="T139" s="31" t="str">
        <f>TEXT(Table14[[#This Row],[Upload Date]],"ddd")</f>
        <v>Thu</v>
      </c>
      <c r="U139" s="34">
        <f>WORKDAY(Table14[[#This Row],[Upload Date]],-5,'Non working days'!$A$3:$A$598)</f>
        <v>45750</v>
      </c>
      <c r="V139" s="31" t="str">
        <f>TEXT(Table14[[#This Row],[Deadline for Variation Submission]],"ddd")</f>
        <v>Thu</v>
      </c>
      <c r="W139" s="29"/>
      <c r="X139" s="1"/>
    </row>
    <row r="140" spans="1:24" x14ac:dyDescent="0.3">
      <c r="A140" t="str">
        <f>CONCATENATE(Table14[[#This Row],[Cipher]], " ",Table14[[#This Row],[Payment Type]])</f>
        <v>DR A/PMS</v>
      </c>
      <c r="B140" s="30" t="s">
        <v>90</v>
      </c>
      <c r="C140" s="30" t="s">
        <v>39</v>
      </c>
      <c r="D140" s="30" t="s">
        <v>91</v>
      </c>
      <c r="E140" s="31" t="s">
        <v>49</v>
      </c>
      <c r="F140" s="30">
        <v>15</v>
      </c>
      <c r="G140" s="30"/>
      <c r="H14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140" s="31" t="str">
        <f>TEXT(Table14[[#This Row],[Standard Payment Date]],"ddd")</f>
        <v>Tue</v>
      </c>
      <c r="J140" s="31" t="str">
        <f>IF(ISNA(MATCH(Table14[[#This Row],[Standard Payment Date]],'Non working days'!$A$3:$A$226,0)),"N","Y")</f>
        <v>N</v>
      </c>
      <c r="K140" s="31" t="str">
        <f>IF(OR(Table14[[#This Row],[Unmodified Day of Week]]="Sat",Table14[[#This Row],[Unmodified Day of Week]]="Sun"),"Y","N")</f>
        <v>N</v>
      </c>
      <c r="L140" s="31" t="str">
        <f>IF(OR(Table14[[#This Row],[Bank Holiday?]]="Y",Table14[[#This Row],[Weekend?]]="Y"),"Y","N")</f>
        <v>N</v>
      </c>
      <c r="M140" s="31">
        <f>IF(AND(Table14[[#This Row],[Late if non working day]]="Late",Table14[[#This Row],[BH or Weekend]]="Y"),1,0)</f>
        <v>0</v>
      </c>
      <c r="N140" s="33">
        <f>NETWORKDAYS($H$2,Table14[[#This Row],[Standard Payment Date]],'Non working days'!$A$3:$A$27)</f>
        <v>11</v>
      </c>
      <c r="O140" s="33">
        <f>Table14[[#This Row],[NetWorkDays]]-1</f>
        <v>10</v>
      </c>
      <c r="P140" s="33">
        <f>Table14[[#This Row],[NetWorkDays]]</f>
        <v>11</v>
      </c>
      <c r="Q14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140" s="31" t="str">
        <f>TEXT(Table14[[#This Row],[Pay Date]],"ddd")</f>
        <v>Tue</v>
      </c>
      <c r="S140" s="34">
        <f>WORKDAY(Table14[[#This Row],[Pay Date]],-3,'Non working days'!$A$3:$A$598)</f>
        <v>45757</v>
      </c>
      <c r="T140" s="31" t="str">
        <f>TEXT(Table14[[#This Row],[Upload Date]],"ddd")</f>
        <v>Thu</v>
      </c>
      <c r="U140" s="34">
        <f>WORKDAY(Table14[[#This Row],[Upload Date]],-5,'Non working days'!$A$3:$A$598)</f>
        <v>45750</v>
      </c>
      <c r="V140" s="31" t="str">
        <f>TEXT(Table14[[#This Row],[Deadline for Variation Submission]],"ddd")</f>
        <v>Thu</v>
      </c>
      <c r="W140" s="29"/>
      <c r="X140" s="1"/>
    </row>
    <row r="141" spans="1:24" x14ac:dyDescent="0.3">
      <c r="A141" t="str">
        <f>CONCATENATE(Table14[[#This Row],[Cipher]], " ",Table14[[#This Row],[Payment Type]])</f>
        <v>DR Dispensing GMS</v>
      </c>
      <c r="B141" s="30" t="s">
        <v>90</v>
      </c>
      <c r="C141" s="30" t="s">
        <v>39</v>
      </c>
      <c r="D141" s="30" t="s">
        <v>91</v>
      </c>
      <c r="E141" s="31" t="s">
        <v>41</v>
      </c>
      <c r="F141" s="30">
        <v>24</v>
      </c>
      <c r="G141" s="30"/>
      <c r="H14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141" s="31" t="str">
        <f>TEXT(Table14[[#This Row],[Standard Payment Date]],"ddd")</f>
        <v>Thu</v>
      </c>
      <c r="J141" s="31" t="str">
        <f>IF(ISNA(MATCH(Table14[[#This Row],[Standard Payment Date]],'Non working days'!$A$3:$A$226,0)),"N","Y")</f>
        <v>N</v>
      </c>
      <c r="K141" s="31" t="str">
        <f>IF(OR(Table14[[#This Row],[Unmodified Day of Week]]="Sat",Table14[[#This Row],[Unmodified Day of Week]]="Sun"),"Y","N")</f>
        <v>N</v>
      </c>
      <c r="L141" s="31" t="str">
        <f>IF(OR(Table14[[#This Row],[Bank Holiday?]]="Y",Table14[[#This Row],[Weekend?]]="Y"),"Y","N")</f>
        <v>N</v>
      </c>
      <c r="M141" s="31">
        <f>IF(AND(Table14[[#This Row],[Late if non working day]]="Late",Table14[[#This Row],[BH or Weekend]]="Y"),1,0)</f>
        <v>0</v>
      </c>
      <c r="N141" s="33">
        <f>NETWORKDAYS($H$2,Table14[[#This Row],[Standard Payment Date]],'Non working days'!$A$3:$A$27)</f>
        <v>16</v>
      </c>
      <c r="O141" s="33">
        <f>Table14[[#This Row],[NetWorkDays]]-1</f>
        <v>15</v>
      </c>
      <c r="P141" s="33">
        <f>Table14[[#This Row],[NetWorkDays]]</f>
        <v>16</v>
      </c>
      <c r="Q14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141" s="31" t="str">
        <f>TEXT(Table14[[#This Row],[Pay Date]],"ddd")</f>
        <v>Thu</v>
      </c>
      <c r="S141" s="34">
        <f>WORKDAY(Table14[[#This Row],[Pay Date]],-3,'Non working days'!$A$3:$A$598)</f>
        <v>45764</v>
      </c>
      <c r="T141" s="31" t="str">
        <f>TEXT(Table14[[#This Row],[Upload Date]],"ddd")</f>
        <v>Thu</v>
      </c>
      <c r="U141" s="34">
        <f>WORKDAY(Table14[[#This Row],[Upload Date]],-5,'Non working days'!$A$3:$A$598)</f>
        <v>45757</v>
      </c>
      <c r="V141" s="31" t="str">
        <f>TEXT(Table14[[#This Row],[Deadline for Variation Submission]],"ddd")</f>
        <v>Thu</v>
      </c>
      <c r="W141" s="29"/>
      <c r="X141" s="1"/>
    </row>
    <row r="142" spans="1:24" x14ac:dyDescent="0.3">
      <c r="A142" t="str">
        <f>CONCATENATE(Table14[[#This Row],[Cipher]], " ",Table14[[#This Row],[Payment Type]])</f>
        <v>DR Dispensing PMS</v>
      </c>
      <c r="B142" s="30" t="s">
        <v>90</v>
      </c>
      <c r="C142" s="30" t="s">
        <v>39</v>
      </c>
      <c r="D142" s="30" t="s">
        <v>91</v>
      </c>
      <c r="E142" s="30" t="s">
        <v>43</v>
      </c>
      <c r="F142" s="30">
        <v>24</v>
      </c>
      <c r="G142" s="30"/>
      <c r="H14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142" s="31" t="str">
        <f>TEXT(Table14[[#This Row],[Standard Payment Date]],"ddd")</f>
        <v>Thu</v>
      </c>
      <c r="J142" s="31" t="str">
        <f>IF(ISNA(MATCH(Table14[[#This Row],[Standard Payment Date]],'Non working days'!$A$3:$A$226,0)),"N","Y")</f>
        <v>N</v>
      </c>
      <c r="K142" s="31" t="str">
        <f>IF(OR(Table14[[#This Row],[Unmodified Day of Week]]="Sat",Table14[[#This Row],[Unmodified Day of Week]]="Sun"),"Y","N")</f>
        <v>N</v>
      </c>
      <c r="L142" s="31" t="str">
        <f>IF(OR(Table14[[#This Row],[Bank Holiday?]]="Y",Table14[[#This Row],[Weekend?]]="Y"),"Y","N")</f>
        <v>N</v>
      </c>
      <c r="M142" s="31">
        <f>IF(AND(Table14[[#This Row],[Late if non working day]]="Late",Table14[[#This Row],[BH or Weekend]]="Y"),1,0)</f>
        <v>0</v>
      </c>
      <c r="N142" s="33">
        <f>NETWORKDAYS($H$2,Table14[[#This Row],[Standard Payment Date]],'Non working days'!$A$3:$A$27)</f>
        <v>16</v>
      </c>
      <c r="O142" s="33">
        <f>Table14[[#This Row],[NetWorkDays]]-1</f>
        <v>15</v>
      </c>
      <c r="P142" s="33">
        <f>Table14[[#This Row],[NetWorkDays]]</f>
        <v>16</v>
      </c>
      <c r="Q14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142" s="31" t="str">
        <f>TEXT(Table14[[#This Row],[Pay Date]],"ddd")</f>
        <v>Thu</v>
      </c>
      <c r="S142" s="34">
        <f>WORKDAY(Table14[[#This Row],[Pay Date]],-3,'Non working days'!$A$3:$A$598)</f>
        <v>45764</v>
      </c>
      <c r="T142" s="31" t="str">
        <f>TEXT(Table14[[#This Row],[Upload Date]],"ddd")</f>
        <v>Thu</v>
      </c>
      <c r="U142" s="34">
        <f>WORKDAY(Table14[[#This Row],[Upload Date]],-5,'Non working days'!$A$3:$A$598)</f>
        <v>45757</v>
      </c>
      <c r="V142" s="31" t="str">
        <f>TEXT(Table14[[#This Row],[Deadline for Variation Submission]],"ddd")</f>
        <v>Thu</v>
      </c>
      <c r="W142" s="29"/>
      <c r="X142" s="1"/>
    </row>
    <row r="143" spans="1:24" x14ac:dyDescent="0.3">
      <c r="A143" t="str">
        <f>CONCATENATE(Table14[[#This Row],[Cipher]], " ",Table14[[#This Row],[Payment Type]])</f>
        <v>DR Prescribing GMS</v>
      </c>
      <c r="B143" s="30" t="s">
        <v>90</v>
      </c>
      <c r="C143" s="30" t="s">
        <v>39</v>
      </c>
      <c r="D143" s="30" t="s">
        <v>91</v>
      </c>
      <c r="E143" s="30" t="s">
        <v>44</v>
      </c>
      <c r="F143" s="30">
        <v>24</v>
      </c>
      <c r="G143" s="30"/>
      <c r="H14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143" s="31" t="str">
        <f>TEXT(Table14[[#This Row],[Standard Payment Date]],"ddd")</f>
        <v>Thu</v>
      </c>
      <c r="J143" s="31" t="str">
        <f>IF(ISNA(MATCH(Table14[[#This Row],[Standard Payment Date]],'Non working days'!$A$3:$A$226,0)),"N","Y")</f>
        <v>N</v>
      </c>
      <c r="K143" s="31" t="str">
        <f>IF(OR(Table14[[#This Row],[Unmodified Day of Week]]="Sat",Table14[[#This Row],[Unmodified Day of Week]]="Sun"),"Y","N")</f>
        <v>N</v>
      </c>
      <c r="L143" s="31" t="str">
        <f>IF(OR(Table14[[#This Row],[Bank Holiday?]]="Y",Table14[[#This Row],[Weekend?]]="Y"),"Y","N")</f>
        <v>N</v>
      </c>
      <c r="M143" s="31">
        <f>IF(AND(Table14[[#This Row],[Late if non working day]]="Late",Table14[[#This Row],[BH or Weekend]]="Y"),1,0)</f>
        <v>0</v>
      </c>
      <c r="N143" s="33">
        <f>NETWORKDAYS($H$2,Table14[[#This Row],[Standard Payment Date]],'Non working days'!$A$3:$A$27)</f>
        <v>16</v>
      </c>
      <c r="O143" s="33">
        <f>Table14[[#This Row],[NetWorkDays]]-1</f>
        <v>15</v>
      </c>
      <c r="P143" s="33">
        <f>Table14[[#This Row],[NetWorkDays]]</f>
        <v>16</v>
      </c>
      <c r="Q14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143" s="31" t="str">
        <f>TEXT(Table14[[#This Row],[Pay Date]],"ddd")</f>
        <v>Thu</v>
      </c>
      <c r="S143" s="34">
        <f>WORKDAY(Table14[[#This Row],[Pay Date]],-3,'Non working days'!$A$3:$A$598)</f>
        <v>45764</v>
      </c>
      <c r="T143" s="31" t="str">
        <f>TEXT(Table14[[#This Row],[Upload Date]],"ddd")</f>
        <v>Thu</v>
      </c>
      <c r="U143" s="34">
        <f>WORKDAY(Table14[[#This Row],[Upload Date]],-5,'Non working days'!$A$3:$A$598)</f>
        <v>45757</v>
      </c>
      <c r="V143" s="31" t="str">
        <f>TEXT(Table14[[#This Row],[Deadline for Variation Submission]],"ddd")</f>
        <v>Thu</v>
      </c>
      <c r="W143" s="29"/>
      <c r="X143" s="1"/>
    </row>
    <row r="144" spans="1:24" x14ac:dyDescent="0.3">
      <c r="A144" t="str">
        <f>CONCATENATE(Table14[[#This Row],[Cipher]], " ",Table14[[#This Row],[Payment Type]])</f>
        <v>DR Prescribing PMS</v>
      </c>
      <c r="B144" s="30" t="s">
        <v>90</v>
      </c>
      <c r="C144" s="30" t="s">
        <v>39</v>
      </c>
      <c r="D144" s="30" t="s">
        <v>91</v>
      </c>
      <c r="E144" s="30" t="s">
        <v>45</v>
      </c>
      <c r="F144" s="30">
        <v>24</v>
      </c>
      <c r="G144" s="30"/>
      <c r="H14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144" s="31" t="str">
        <f>TEXT(Table14[[#This Row],[Standard Payment Date]],"ddd")</f>
        <v>Thu</v>
      </c>
      <c r="J144" s="31" t="str">
        <f>IF(ISNA(MATCH(Table14[[#This Row],[Standard Payment Date]],'Non working days'!$A$3:$A$226,0)),"N","Y")</f>
        <v>N</v>
      </c>
      <c r="K144" s="31" t="str">
        <f>IF(OR(Table14[[#This Row],[Unmodified Day of Week]]="Sat",Table14[[#This Row],[Unmodified Day of Week]]="Sun"),"Y","N")</f>
        <v>N</v>
      </c>
      <c r="L144" s="31" t="str">
        <f>IF(OR(Table14[[#This Row],[Bank Holiday?]]="Y",Table14[[#This Row],[Weekend?]]="Y"),"Y","N")</f>
        <v>N</v>
      </c>
      <c r="M144" s="31">
        <f>IF(AND(Table14[[#This Row],[Late if non working day]]="Late",Table14[[#This Row],[BH or Weekend]]="Y"),1,0)</f>
        <v>0</v>
      </c>
      <c r="N144" s="33">
        <f>NETWORKDAYS($H$2,Table14[[#This Row],[Standard Payment Date]],'Non working days'!$A$3:$A$27)</f>
        <v>16</v>
      </c>
      <c r="O144" s="33">
        <f>Table14[[#This Row],[NetWorkDays]]-1</f>
        <v>15</v>
      </c>
      <c r="P144" s="33">
        <f>Table14[[#This Row],[NetWorkDays]]</f>
        <v>16</v>
      </c>
      <c r="Q14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144" s="31" t="str">
        <f>TEXT(Table14[[#This Row],[Pay Date]],"ddd")</f>
        <v>Thu</v>
      </c>
      <c r="S144" s="34">
        <f>WORKDAY(Table14[[#This Row],[Pay Date]],-3,'Non working days'!$A$3:$A$598)</f>
        <v>45764</v>
      </c>
      <c r="T144" s="31" t="str">
        <f>TEXT(Table14[[#This Row],[Upload Date]],"ddd")</f>
        <v>Thu</v>
      </c>
      <c r="U144" s="34">
        <f>WORKDAY(Table14[[#This Row],[Upload Date]],-5,'Non working days'!$A$3:$A$598)</f>
        <v>45757</v>
      </c>
      <c r="V144" s="31" t="str">
        <f>TEXT(Table14[[#This Row],[Deadline for Variation Submission]],"ddd")</f>
        <v>Thu</v>
      </c>
      <c r="W144" s="29"/>
      <c r="X144" s="1"/>
    </row>
    <row r="145" spans="1:24" x14ac:dyDescent="0.3">
      <c r="A145" t="str">
        <f>CONCATENATE(Table14[[#This Row],[Cipher]], " ",Table14[[#This Row],[Payment Type]])</f>
        <v>DR PMS Adhoc</v>
      </c>
      <c r="B145" s="30" t="s">
        <v>90</v>
      </c>
      <c r="C145" s="30" t="s">
        <v>39</v>
      </c>
      <c r="D145" s="30" t="s">
        <v>91</v>
      </c>
      <c r="E145" s="30" t="s">
        <v>56</v>
      </c>
      <c r="F145" s="30">
        <v>24</v>
      </c>
      <c r="G145" s="31"/>
      <c r="H14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145" s="31" t="str">
        <f>TEXT(Table14[[#This Row],[Standard Payment Date]],"ddd")</f>
        <v>Thu</v>
      </c>
      <c r="J145" s="31" t="str">
        <f>IF(ISNA(MATCH(Table14[[#This Row],[Standard Payment Date]],'Non working days'!$A$3:$A$226,0)),"N","Y")</f>
        <v>N</v>
      </c>
      <c r="K145" s="31" t="str">
        <f>IF(OR(Table14[[#This Row],[Unmodified Day of Week]]="Sat",Table14[[#This Row],[Unmodified Day of Week]]="Sun"),"Y","N")</f>
        <v>N</v>
      </c>
      <c r="L145" s="31" t="str">
        <f>IF(OR(Table14[[#This Row],[Bank Holiday?]]="Y",Table14[[#This Row],[Weekend?]]="Y"),"Y","N")</f>
        <v>N</v>
      </c>
      <c r="M145" s="31">
        <f>IF(AND(Table14[[#This Row],[Late if non working day]]="Late",Table14[[#This Row],[BH or Weekend]]="Y"),1,0)</f>
        <v>0</v>
      </c>
      <c r="N145" s="33">
        <f>NETWORKDAYS($H$2,Table14[[#This Row],[Standard Payment Date]],'Non working days'!$A$3:$A$27)</f>
        <v>16</v>
      </c>
      <c r="O145" s="33">
        <f>Table14[[#This Row],[NetWorkDays]]-1</f>
        <v>15</v>
      </c>
      <c r="P145" s="33">
        <f>Table14[[#This Row],[NetWorkDays]]</f>
        <v>16</v>
      </c>
      <c r="Q14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145" s="31" t="str">
        <f>TEXT(Table14[[#This Row],[Pay Date]],"ddd")</f>
        <v>Thu</v>
      </c>
      <c r="S145" s="34">
        <f>WORKDAY(Table14[[#This Row],[Pay Date]],-3,'Non working days'!$A$3:$A$598)</f>
        <v>45764</v>
      </c>
      <c r="T145" s="31" t="str">
        <f>TEXT(Table14[[#This Row],[Upload Date]],"ddd")</f>
        <v>Thu</v>
      </c>
      <c r="U145" s="34">
        <f>WORKDAY(Table14[[#This Row],[Upload Date]],-5,'Non working days'!$A$3:$A$598)</f>
        <v>45757</v>
      </c>
      <c r="V145" s="31" t="str">
        <f>TEXT(Table14[[#This Row],[Deadline for Variation Submission]],"ddd")</f>
        <v>Thu</v>
      </c>
      <c r="W145" s="29"/>
      <c r="X145" s="1"/>
    </row>
    <row r="146" spans="1:24" x14ac:dyDescent="0.3">
      <c r="A146" t="str">
        <f>CONCATENATE(Table14[[#This Row],[Cipher]], " ",Table14[[#This Row],[Payment Type]])</f>
        <v>DR GMS Adhoc</v>
      </c>
      <c r="B146" s="30" t="s">
        <v>90</v>
      </c>
      <c r="C146" s="30" t="s">
        <v>39</v>
      </c>
      <c r="D146" s="30" t="s">
        <v>91</v>
      </c>
      <c r="E146" s="30" t="s">
        <v>71</v>
      </c>
      <c r="F146" s="30">
        <v>24</v>
      </c>
      <c r="G146" s="31"/>
      <c r="H14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146" s="31" t="str">
        <f>TEXT(Table14[[#This Row],[Standard Payment Date]],"ddd")</f>
        <v>Thu</v>
      </c>
      <c r="J146" s="31" t="str">
        <f>IF(ISNA(MATCH(Table14[[#This Row],[Standard Payment Date]],'Non working days'!$A$3:$A$226,0)),"N","Y")</f>
        <v>N</v>
      </c>
      <c r="K146" s="31" t="str">
        <f>IF(OR(Table14[[#This Row],[Unmodified Day of Week]]="Sat",Table14[[#This Row],[Unmodified Day of Week]]="Sun"),"Y","N")</f>
        <v>N</v>
      </c>
      <c r="L146" s="31" t="str">
        <f>IF(OR(Table14[[#This Row],[Bank Holiday?]]="Y",Table14[[#This Row],[Weekend?]]="Y"),"Y","N")</f>
        <v>N</v>
      </c>
      <c r="M146" s="31">
        <f>IF(AND(Table14[[#This Row],[Late if non working day]]="Late",Table14[[#This Row],[BH or Weekend]]="Y"),1,0)</f>
        <v>0</v>
      </c>
      <c r="N146" s="33">
        <f>NETWORKDAYS($H$2,Table14[[#This Row],[Standard Payment Date]],'Non working days'!$A$3:$A$27)</f>
        <v>16</v>
      </c>
      <c r="O146" s="33">
        <f>Table14[[#This Row],[NetWorkDays]]-1</f>
        <v>15</v>
      </c>
      <c r="P146" s="33">
        <f>Table14[[#This Row],[NetWorkDays]]</f>
        <v>16</v>
      </c>
      <c r="Q14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146" s="31" t="str">
        <f>TEXT(Table14[[#This Row],[Pay Date]],"ddd")</f>
        <v>Thu</v>
      </c>
      <c r="S146" s="34">
        <f>WORKDAY(Table14[[#This Row],[Pay Date]],-3,'Non working days'!$A$3:$A$598)</f>
        <v>45764</v>
      </c>
      <c r="T146" s="31" t="str">
        <f>TEXT(Table14[[#This Row],[Upload Date]],"ddd")</f>
        <v>Thu</v>
      </c>
      <c r="U146" s="34">
        <f>WORKDAY(Table14[[#This Row],[Upload Date]],-5,'Non working days'!$A$3:$A$598)</f>
        <v>45757</v>
      </c>
      <c r="V146" s="31" t="str">
        <f>TEXT(Table14[[#This Row],[Deadline for Variation Submission]],"ddd")</f>
        <v>Thu</v>
      </c>
      <c r="W146" s="29"/>
      <c r="X146" s="1"/>
    </row>
    <row r="147" spans="1:24" x14ac:dyDescent="0.3">
      <c r="A147" t="str">
        <f>CONCATENATE(Table14[[#This Row],[Cipher]], " ",Table14[[#This Row],[Payment Type]])</f>
        <v>DUD Pharmacy</v>
      </c>
      <c r="B147" s="30" t="s">
        <v>92</v>
      </c>
      <c r="C147" s="30" t="s">
        <v>39</v>
      </c>
      <c r="D147" s="30" t="s">
        <v>93</v>
      </c>
      <c r="E147" s="31" t="s">
        <v>48</v>
      </c>
      <c r="F147" s="30">
        <v>14</v>
      </c>
      <c r="G147" s="31"/>
      <c r="H14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147" s="31" t="str">
        <f>TEXT(Table14[[#This Row],[Standard Payment Date]],"ddd")</f>
        <v>Mon</v>
      </c>
      <c r="J147" s="31" t="str">
        <f>IF(ISNA(MATCH(Table14[[#This Row],[Standard Payment Date]],'Non working days'!$A$3:$A$226,0)),"N","Y")</f>
        <v>N</v>
      </c>
      <c r="K147" s="31" t="str">
        <f>IF(OR(Table14[[#This Row],[Unmodified Day of Week]]="Sat",Table14[[#This Row],[Unmodified Day of Week]]="Sun"),"Y","N")</f>
        <v>N</v>
      </c>
      <c r="L147" s="31" t="str">
        <f>IF(OR(Table14[[#This Row],[Bank Holiday?]]="Y",Table14[[#This Row],[Weekend?]]="Y"),"Y","N")</f>
        <v>N</v>
      </c>
      <c r="M147" s="31">
        <f>IF(AND(Table14[[#This Row],[Late if non working day]]="Late",Table14[[#This Row],[BH or Weekend]]="Y"),1,0)</f>
        <v>0</v>
      </c>
      <c r="N147" s="33">
        <f>NETWORKDAYS($H$2,Table14[[#This Row],[Standard Payment Date]],'Non working days'!$A$3:$A$27)</f>
        <v>10</v>
      </c>
      <c r="O147" s="33">
        <f>Table14[[#This Row],[NetWorkDays]]-1</f>
        <v>9</v>
      </c>
      <c r="P147" s="33">
        <f>Table14[[#This Row],[NetWorkDays]]</f>
        <v>10</v>
      </c>
      <c r="Q14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147" s="31" t="str">
        <f>TEXT(Table14[[#This Row],[Pay Date]],"ddd")</f>
        <v>Mon</v>
      </c>
      <c r="S147" s="34">
        <f>WORKDAY(Table14[[#This Row],[Pay Date]],-3,'Non working days'!$A$3:$A$598)</f>
        <v>45756</v>
      </c>
      <c r="T147" s="31" t="str">
        <f>TEXT(Table14[[#This Row],[Upload Date]],"ddd")</f>
        <v>Wed</v>
      </c>
      <c r="U147" s="34">
        <f>WORKDAY(Table14[[#This Row],[Upload Date]],-5,'Non working days'!$A$3:$A$598)</f>
        <v>45749</v>
      </c>
      <c r="V147" s="31" t="str">
        <f>TEXT(Table14[[#This Row],[Deadline for Variation Submission]],"ddd")</f>
        <v>Wed</v>
      </c>
      <c r="W147" s="29"/>
      <c r="X147" s="1"/>
    </row>
    <row r="148" spans="1:24" x14ac:dyDescent="0.3">
      <c r="A148" t="str">
        <f>CONCATENATE(Table14[[#This Row],[Cipher]], " ",Table14[[#This Row],[Payment Type]])</f>
        <v>DUD GMS</v>
      </c>
      <c r="B148" s="30" t="s">
        <v>92</v>
      </c>
      <c r="C148" s="30" t="s">
        <v>39</v>
      </c>
      <c r="D148" s="30" t="s">
        <v>93</v>
      </c>
      <c r="E148" s="30" t="s">
        <v>50</v>
      </c>
      <c r="F148" s="30">
        <v>25</v>
      </c>
      <c r="G148" s="31"/>
      <c r="H14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148" s="31" t="str">
        <f>TEXT(Table14[[#This Row],[Standard Payment Date]],"ddd")</f>
        <v>Fri</v>
      </c>
      <c r="J148" s="31" t="str">
        <f>IF(ISNA(MATCH(Table14[[#This Row],[Standard Payment Date]],'Non working days'!$A$3:$A$226,0)),"N","Y")</f>
        <v>N</v>
      </c>
      <c r="K148" s="31" t="str">
        <f>IF(OR(Table14[[#This Row],[Unmodified Day of Week]]="Sat",Table14[[#This Row],[Unmodified Day of Week]]="Sun"),"Y","N")</f>
        <v>N</v>
      </c>
      <c r="L148" s="31" t="str">
        <f>IF(OR(Table14[[#This Row],[Bank Holiday?]]="Y",Table14[[#This Row],[Weekend?]]="Y"),"Y","N")</f>
        <v>N</v>
      </c>
      <c r="M148" s="31">
        <f>IF(AND(Table14[[#This Row],[Late if non working day]]="Late",Table14[[#This Row],[BH or Weekend]]="Y"),1,0)</f>
        <v>0</v>
      </c>
      <c r="N148" s="33">
        <f>NETWORKDAYS($H$2,Table14[[#This Row],[Standard Payment Date]],'Non working days'!$A$3:$A$27)</f>
        <v>17</v>
      </c>
      <c r="O148" s="33">
        <f>Table14[[#This Row],[NetWorkDays]]-1</f>
        <v>16</v>
      </c>
      <c r="P148" s="33">
        <f>Table14[[#This Row],[NetWorkDays]]</f>
        <v>17</v>
      </c>
      <c r="Q14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148" s="31" t="str">
        <f>TEXT(Table14[[#This Row],[Pay Date]],"ddd")</f>
        <v>Fri</v>
      </c>
      <c r="S148" s="34">
        <f>WORKDAY(Table14[[#This Row],[Pay Date]],-3,'Non working days'!$A$3:$A$598)</f>
        <v>45769</v>
      </c>
      <c r="T148" s="31" t="str">
        <f>TEXT(Table14[[#This Row],[Upload Date]],"ddd")</f>
        <v>Tue</v>
      </c>
      <c r="U148" s="34">
        <f>WORKDAY(Table14[[#This Row],[Upload Date]],-5,'Non working days'!$A$3:$A$598)</f>
        <v>45758</v>
      </c>
      <c r="V148" s="31" t="str">
        <f>TEXT(Table14[[#This Row],[Deadline for Variation Submission]],"ddd")</f>
        <v>Fri</v>
      </c>
      <c r="W148" s="29"/>
      <c r="X148" s="1"/>
    </row>
    <row r="149" spans="1:24" x14ac:dyDescent="0.3">
      <c r="A149" t="str">
        <f>CONCATENATE(Table14[[#This Row],[Cipher]], " ",Table14[[#This Row],[Payment Type]])</f>
        <v>DUD A/PMS</v>
      </c>
      <c r="B149" s="30" t="s">
        <v>92</v>
      </c>
      <c r="C149" s="30" t="s">
        <v>39</v>
      </c>
      <c r="D149" s="30" t="s">
        <v>93</v>
      </c>
      <c r="E149" s="31" t="s">
        <v>49</v>
      </c>
      <c r="F149" s="30">
        <v>25</v>
      </c>
      <c r="G149" s="30"/>
      <c r="H14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149" s="31" t="str">
        <f>TEXT(Table14[[#This Row],[Standard Payment Date]],"ddd")</f>
        <v>Fri</v>
      </c>
      <c r="J149" s="31" t="str">
        <f>IF(ISNA(MATCH(Table14[[#This Row],[Standard Payment Date]],'Non working days'!$A$3:$A$226,0)),"N","Y")</f>
        <v>N</v>
      </c>
      <c r="K149" s="31" t="str">
        <f>IF(OR(Table14[[#This Row],[Unmodified Day of Week]]="Sat",Table14[[#This Row],[Unmodified Day of Week]]="Sun"),"Y","N")</f>
        <v>N</v>
      </c>
      <c r="L149" s="31" t="str">
        <f>IF(OR(Table14[[#This Row],[Bank Holiday?]]="Y",Table14[[#This Row],[Weekend?]]="Y"),"Y","N")</f>
        <v>N</v>
      </c>
      <c r="M149" s="31">
        <f>IF(AND(Table14[[#This Row],[Late if non working day]]="Late",Table14[[#This Row],[BH or Weekend]]="Y"),1,0)</f>
        <v>0</v>
      </c>
      <c r="N149" s="33">
        <f>NETWORKDAYS($H$2,Table14[[#This Row],[Standard Payment Date]],'Non working days'!$A$3:$A$27)</f>
        <v>17</v>
      </c>
      <c r="O149" s="33">
        <f>Table14[[#This Row],[NetWorkDays]]-1</f>
        <v>16</v>
      </c>
      <c r="P149" s="33">
        <f>Table14[[#This Row],[NetWorkDays]]</f>
        <v>17</v>
      </c>
      <c r="Q14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149" s="31" t="str">
        <f>TEXT(Table14[[#This Row],[Pay Date]],"ddd")</f>
        <v>Fri</v>
      </c>
      <c r="S149" s="34">
        <f>WORKDAY(Table14[[#This Row],[Pay Date]],-3,'Non working days'!$A$3:$A$598)</f>
        <v>45769</v>
      </c>
      <c r="T149" s="31" t="str">
        <f>TEXT(Table14[[#This Row],[Upload Date]],"ddd")</f>
        <v>Tue</v>
      </c>
      <c r="U149" s="34">
        <f>WORKDAY(Table14[[#This Row],[Upload Date]],-5,'Non working days'!$A$3:$A$598)</f>
        <v>45758</v>
      </c>
      <c r="V149" s="31" t="str">
        <f>TEXT(Table14[[#This Row],[Deadline for Variation Submission]],"ddd")</f>
        <v>Fri</v>
      </c>
      <c r="W149" s="29"/>
      <c r="X149" s="1"/>
    </row>
    <row r="150" spans="1:24" x14ac:dyDescent="0.3">
      <c r="A150" t="str">
        <f>CONCATENATE(Table14[[#This Row],[Cipher]], " ",Table14[[#This Row],[Payment Type]])</f>
        <v>DUD Prescribing GMS</v>
      </c>
      <c r="B150" s="30" t="s">
        <v>92</v>
      </c>
      <c r="C150" s="30" t="s">
        <v>39</v>
      </c>
      <c r="D150" s="30" t="s">
        <v>93</v>
      </c>
      <c r="E150" s="30" t="s">
        <v>44</v>
      </c>
      <c r="F150" s="30">
        <v>25</v>
      </c>
      <c r="G150" s="30"/>
      <c r="H15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150" s="31" t="str">
        <f>TEXT(Table14[[#This Row],[Standard Payment Date]],"ddd")</f>
        <v>Fri</v>
      </c>
      <c r="J150" s="31" t="str">
        <f>IF(ISNA(MATCH(Table14[[#This Row],[Standard Payment Date]],'Non working days'!$A$3:$A$226,0)),"N","Y")</f>
        <v>N</v>
      </c>
      <c r="K150" s="31" t="str">
        <f>IF(OR(Table14[[#This Row],[Unmodified Day of Week]]="Sat",Table14[[#This Row],[Unmodified Day of Week]]="Sun"),"Y","N")</f>
        <v>N</v>
      </c>
      <c r="L150" s="31" t="str">
        <f>IF(OR(Table14[[#This Row],[Bank Holiday?]]="Y",Table14[[#This Row],[Weekend?]]="Y"),"Y","N")</f>
        <v>N</v>
      </c>
      <c r="M150" s="31">
        <f>IF(AND(Table14[[#This Row],[Late if non working day]]="Late",Table14[[#This Row],[BH or Weekend]]="Y"),1,0)</f>
        <v>0</v>
      </c>
      <c r="N150" s="33">
        <f>NETWORKDAYS($H$2,Table14[[#This Row],[Standard Payment Date]],'Non working days'!$A$3:$A$27)</f>
        <v>17</v>
      </c>
      <c r="O150" s="33">
        <f>Table14[[#This Row],[NetWorkDays]]-1</f>
        <v>16</v>
      </c>
      <c r="P150" s="33">
        <f>Table14[[#This Row],[NetWorkDays]]</f>
        <v>17</v>
      </c>
      <c r="Q15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150" s="31" t="str">
        <f>TEXT(Table14[[#This Row],[Pay Date]],"ddd")</f>
        <v>Fri</v>
      </c>
      <c r="S150" s="34">
        <f>WORKDAY(Table14[[#This Row],[Pay Date]],-3,'Non working days'!$A$3:$A$598)</f>
        <v>45769</v>
      </c>
      <c r="T150" s="31" t="str">
        <f>TEXT(Table14[[#This Row],[Upload Date]],"ddd")</f>
        <v>Tue</v>
      </c>
      <c r="U150" s="34">
        <f>WORKDAY(Table14[[#This Row],[Upload Date]],-5,'Non working days'!$A$3:$A$598)</f>
        <v>45758</v>
      </c>
      <c r="V150" s="31" t="str">
        <f>TEXT(Table14[[#This Row],[Deadline for Variation Submission]],"ddd")</f>
        <v>Fri</v>
      </c>
      <c r="W150" s="29"/>
      <c r="X150" s="1"/>
    </row>
    <row r="151" spans="1:24" x14ac:dyDescent="0.3">
      <c r="A151" t="str">
        <f>CONCATENATE(Table14[[#This Row],[Cipher]], " ",Table14[[#This Row],[Payment Type]])</f>
        <v>DUD Prescribing PMS</v>
      </c>
      <c r="B151" s="30" t="s">
        <v>92</v>
      </c>
      <c r="C151" s="30" t="s">
        <v>39</v>
      </c>
      <c r="D151" s="30" t="s">
        <v>93</v>
      </c>
      <c r="E151" s="30" t="s">
        <v>45</v>
      </c>
      <c r="F151" s="30">
        <v>25</v>
      </c>
      <c r="G151" s="30"/>
      <c r="H15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151" s="31" t="str">
        <f>TEXT(Table14[[#This Row],[Standard Payment Date]],"ddd")</f>
        <v>Fri</v>
      </c>
      <c r="J151" s="31" t="str">
        <f>IF(ISNA(MATCH(Table14[[#This Row],[Standard Payment Date]],'Non working days'!$A$3:$A$226,0)),"N","Y")</f>
        <v>N</v>
      </c>
      <c r="K151" s="31" t="str">
        <f>IF(OR(Table14[[#This Row],[Unmodified Day of Week]]="Sat",Table14[[#This Row],[Unmodified Day of Week]]="Sun"),"Y","N")</f>
        <v>N</v>
      </c>
      <c r="L151" s="31" t="str">
        <f>IF(OR(Table14[[#This Row],[Bank Holiday?]]="Y",Table14[[#This Row],[Weekend?]]="Y"),"Y","N")</f>
        <v>N</v>
      </c>
      <c r="M151" s="31">
        <f>IF(AND(Table14[[#This Row],[Late if non working day]]="Late",Table14[[#This Row],[BH or Weekend]]="Y"),1,0)</f>
        <v>0</v>
      </c>
      <c r="N151" s="33">
        <f>NETWORKDAYS($H$2,Table14[[#This Row],[Standard Payment Date]],'Non working days'!$A$3:$A$27)</f>
        <v>17</v>
      </c>
      <c r="O151" s="33">
        <f>Table14[[#This Row],[NetWorkDays]]-1</f>
        <v>16</v>
      </c>
      <c r="P151" s="33">
        <f>Table14[[#This Row],[NetWorkDays]]</f>
        <v>17</v>
      </c>
      <c r="Q15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151" s="31" t="str">
        <f>TEXT(Table14[[#This Row],[Pay Date]],"ddd")</f>
        <v>Fri</v>
      </c>
      <c r="S151" s="34">
        <f>WORKDAY(Table14[[#This Row],[Pay Date]],-3,'Non working days'!$A$3:$A$598)</f>
        <v>45769</v>
      </c>
      <c r="T151" s="31" t="str">
        <f>TEXT(Table14[[#This Row],[Upload Date]],"ddd")</f>
        <v>Tue</v>
      </c>
      <c r="U151" s="34">
        <f>WORKDAY(Table14[[#This Row],[Upload Date]],-5,'Non working days'!$A$3:$A$598)</f>
        <v>45758</v>
      </c>
      <c r="V151" s="31" t="str">
        <f>TEXT(Table14[[#This Row],[Deadline for Variation Submission]],"ddd")</f>
        <v>Fri</v>
      </c>
      <c r="W151" s="29"/>
      <c r="X151" s="1"/>
    </row>
    <row r="152" spans="1:24" x14ac:dyDescent="0.3">
      <c r="A152" t="str">
        <f>CONCATENATE(Table14[[#This Row],[Cipher]], " ",Table14[[#This Row],[Payment Type]])</f>
        <v>EX Dispensing GMS</v>
      </c>
      <c r="B152" s="30" t="s">
        <v>94</v>
      </c>
      <c r="C152" s="30" t="s">
        <v>39</v>
      </c>
      <c r="D152" s="30" t="s">
        <v>95</v>
      </c>
      <c r="E152" s="31" t="s">
        <v>41</v>
      </c>
      <c r="F152" s="30" t="s">
        <v>42</v>
      </c>
      <c r="G152" s="30"/>
      <c r="H15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52" s="31" t="str">
        <f>TEXT(Table14[[#This Row],[Standard Payment Date]],"ddd")</f>
        <v>Tue</v>
      </c>
      <c r="J152" s="31" t="str">
        <f>IF(ISNA(MATCH(Table14[[#This Row],[Standard Payment Date]],'Non working days'!$A$3:$A$226,0)),"N","Y")</f>
        <v>N</v>
      </c>
      <c r="K152" s="31" t="str">
        <f>IF(OR(Table14[[#This Row],[Unmodified Day of Week]]="Sat",Table14[[#This Row],[Unmodified Day of Week]]="Sun"),"Y","N")</f>
        <v>N</v>
      </c>
      <c r="L152" s="31" t="str">
        <f>IF(OR(Table14[[#This Row],[Bank Holiday?]]="Y",Table14[[#This Row],[Weekend?]]="Y"),"Y","N")</f>
        <v>N</v>
      </c>
      <c r="M152" s="31">
        <f>IF(AND(Table14[[#This Row],[Late if non working day]]="Late",Table14[[#This Row],[BH or Weekend]]="Y"),1,0)</f>
        <v>0</v>
      </c>
      <c r="N152" s="33">
        <f>NETWORKDAYS($H$2,Table14[[#This Row],[Standard Payment Date]],'Non working days'!$A$3:$A$27)</f>
        <v>1</v>
      </c>
      <c r="O152" s="33">
        <f>Table14[[#This Row],[NetWorkDays]]-1</f>
        <v>0</v>
      </c>
      <c r="P152" s="33">
        <f>Table14[[#This Row],[NetWorkDays]]</f>
        <v>1</v>
      </c>
      <c r="Q15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52" s="31" t="str">
        <f>TEXT(Table14[[#This Row],[Pay Date]],"ddd")</f>
        <v>Tue</v>
      </c>
      <c r="S152" s="34">
        <f>WORKDAY(Table14[[#This Row],[Pay Date]],-3,'Non working days'!$A$3:$A$598)</f>
        <v>45743</v>
      </c>
      <c r="T152" s="31" t="str">
        <f>TEXT(Table14[[#This Row],[Upload Date]],"ddd")</f>
        <v>Thu</v>
      </c>
      <c r="U152" s="34">
        <f>WORKDAY(Table14[[#This Row],[Upload Date]],-5,'Non working days'!$A$3:$A$598)</f>
        <v>45736</v>
      </c>
      <c r="V152" s="31" t="str">
        <f>TEXT(Table14[[#This Row],[Deadline for Variation Submission]],"ddd")</f>
        <v>Thu</v>
      </c>
      <c r="W152" s="29"/>
      <c r="X152" s="1"/>
    </row>
    <row r="153" spans="1:24" x14ac:dyDescent="0.3">
      <c r="A153" t="str">
        <f>CONCATENATE(Table14[[#This Row],[Cipher]], " ",Table14[[#This Row],[Payment Type]])</f>
        <v>EX Dispensing PMS</v>
      </c>
      <c r="B153" s="30" t="s">
        <v>94</v>
      </c>
      <c r="C153" s="30" t="s">
        <v>39</v>
      </c>
      <c r="D153" s="30" t="s">
        <v>95</v>
      </c>
      <c r="E153" s="30" t="s">
        <v>43</v>
      </c>
      <c r="F153" s="30" t="s">
        <v>42</v>
      </c>
      <c r="G153" s="30"/>
      <c r="H15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53" s="31" t="str">
        <f>TEXT(Table14[[#This Row],[Standard Payment Date]],"ddd")</f>
        <v>Tue</v>
      </c>
      <c r="J153" s="31" t="str">
        <f>IF(ISNA(MATCH(Table14[[#This Row],[Standard Payment Date]],'Non working days'!$A$3:$A$226,0)),"N","Y")</f>
        <v>N</v>
      </c>
      <c r="K153" s="31" t="str">
        <f>IF(OR(Table14[[#This Row],[Unmodified Day of Week]]="Sat",Table14[[#This Row],[Unmodified Day of Week]]="Sun"),"Y","N")</f>
        <v>N</v>
      </c>
      <c r="L153" s="31" t="str">
        <f>IF(OR(Table14[[#This Row],[Bank Holiday?]]="Y",Table14[[#This Row],[Weekend?]]="Y"),"Y","N")</f>
        <v>N</v>
      </c>
      <c r="M153" s="31">
        <f>IF(AND(Table14[[#This Row],[Late if non working day]]="Late",Table14[[#This Row],[BH or Weekend]]="Y"),1,0)</f>
        <v>0</v>
      </c>
      <c r="N153" s="33">
        <f>NETWORKDAYS($H$2,Table14[[#This Row],[Standard Payment Date]],'Non working days'!$A$3:$A$27)</f>
        <v>1</v>
      </c>
      <c r="O153" s="33">
        <f>Table14[[#This Row],[NetWorkDays]]-1</f>
        <v>0</v>
      </c>
      <c r="P153" s="33">
        <f>Table14[[#This Row],[NetWorkDays]]</f>
        <v>1</v>
      </c>
      <c r="Q15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53" s="31" t="str">
        <f>TEXT(Table14[[#This Row],[Pay Date]],"ddd")</f>
        <v>Tue</v>
      </c>
      <c r="S153" s="34">
        <f>WORKDAY(Table14[[#This Row],[Pay Date]],-3,'Non working days'!$A$3:$A$598)</f>
        <v>45743</v>
      </c>
      <c r="T153" s="31" t="str">
        <f>TEXT(Table14[[#This Row],[Upload Date]],"ddd")</f>
        <v>Thu</v>
      </c>
      <c r="U153" s="34">
        <f>WORKDAY(Table14[[#This Row],[Upload Date]],-5,'Non working days'!$A$3:$A$598)</f>
        <v>45736</v>
      </c>
      <c r="V153" s="31" t="str">
        <f>TEXT(Table14[[#This Row],[Deadline for Variation Submission]],"ddd")</f>
        <v>Thu</v>
      </c>
      <c r="W153" s="29"/>
      <c r="X153" s="1"/>
    </row>
    <row r="154" spans="1:24" x14ac:dyDescent="0.3">
      <c r="A154" t="str">
        <f>CONCATENATE(Table14[[#This Row],[Cipher]], " ",Table14[[#This Row],[Payment Type]])</f>
        <v>EX Prescribing GMS</v>
      </c>
      <c r="B154" s="30" t="s">
        <v>94</v>
      </c>
      <c r="C154" s="30" t="s">
        <v>39</v>
      </c>
      <c r="D154" s="30" t="s">
        <v>95</v>
      </c>
      <c r="E154" s="30" t="s">
        <v>44</v>
      </c>
      <c r="F154" s="30" t="s">
        <v>96</v>
      </c>
      <c r="G154" s="30"/>
      <c r="H15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45749</v>
      </c>
      <c r="I154" s="31" t="str">
        <f>TEXT(Table14[[#This Row],[Standard Payment Date]],"ddd")</f>
        <v>Wed</v>
      </c>
      <c r="J154" s="31" t="str">
        <f>IF(ISNA(MATCH(Table14[[#This Row],[Standard Payment Date]],'Non working days'!$A$3:$A$226,0)),"N","Y")</f>
        <v>N</v>
      </c>
      <c r="K154" s="31" t="str">
        <f>IF(OR(Table14[[#This Row],[Unmodified Day of Week]]="Sat",Table14[[#This Row],[Unmodified Day of Week]]="Sun"),"Y","N")</f>
        <v>N</v>
      </c>
      <c r="L154" s="31" t="str">
        <f>IF(OR(Table14[[#This Row],[Bank Holiday?]]="Y",Table14[[#This Row],[Weekend?]]="Y"),"Y","N")</f>
        <v>N</v>
      </c>
      <c r="M154" s="31">
        <f>IF(AND(Table14[[#This Row],[Late if non working day]]="Late",Table14[[#This Row],[BH or Weekend]]="Y"),1,0)</f>
        <v>0</v>
      </c>
      <c r="N154" s="33">
        <f>NETWORKDAYS($H$2,Table14[[#This Row],[Standard Payment Date]],'Non working days'!$A$3:$A$27)</f>
        <v>2</v>
      </c>
      <c r="O154" s="33">
        <f>Table14[[#This Row],[NetWorkDays]]-1</f>
        <v>1</v>
      </c>
      <c r="P154" s="33">
        <f>Table14[[#This Row],[NetWorkDays]]</f>
        <v>2</v>
      </c>
      <c r="Q15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45749</v>
      </c>
      <c r="R154" s="31" t="str">
        <f>TEXT(Table14[[#This Row],[Pay Date]],"ddd")</f>
        <v>Wed</v>
      </c>
      <c r="S154" s="34">
        <f>WORKDAY(Table14[[#This Row],[Pay Date]],-3,'Non working days'!$A$3:$A$598)</f>
        <v>45744</v>
      </c>
      <c r="T154" s="31" t="str">
        <f>TEXT(Table14[[#This Row],[Upload Date]],"ddd")</f>
        <v>Fri</v>
      </c>
      <c r="U154" s="34">
        <f>WORKDAY(Table14[[#This Row],[Upload Date]],-5,'Non working days'!$A$3:$A$598)</f>
        <v>45737</v>
      </c>
      <c r="V154" s="31" t="str">
        <f>TEXT(Table14[[#This Row],[Deadline for Variation Submission]],"ddd")</f>
        <v>Fri</v>
      </c>
      <c r="W154" s="29"/>
      <c r="X154" s="1"/>
    </row>
    <row r="155" spans="1:24" x14ac:dyDescent="0.3">
      <c r="A155" t="str">
        <f>CONCATENATE(Table14[[#This Row],[Cipher]], " ",Table14[[#This Row],[Payment Type]])</f>
        <v>EX Prescribing PMS</v>
      </c>
      <c r="B155" s="30" t="s">
        <v>94</v>
      </c>
      <c r="C155" s="30" t="s">
        <v>39</v>
      </c>
      <c r="D155" s="30" t="s">
        <v>95</v>
      </c>
      <c r="E155" s="30" t="s">
        <v>45</v>
      </c>
      <c r="F155" s="30" t="s">
        <v>96</v>
      </c>
      <c r="G155" s="30"/>
      <c r="H15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45749</v>
      </c>
      <c r="I155" s="31" t="str">
        <f>TEXT(Table14[[#This Row],[Standard Payment Date]],"ddd")</f>
        <v>Wed</v>
      </c>
      <c r="J155" s="31" t="str">
        <f>IF(ISNA(MATCH(Table14[[#This Row],[Standard Payment Date]],'Non working days'!$A$3:$A$226,0)),"N","Y")</f>
        <v>N</v>
      </c>
      <c r="K155" s="31" t="str">
        <f>IF(OR(Table14[[#This Row],[Unmodified Day of Week]]="Sat",Table14[[#This Row],[Unmodified Day of Week]]="Sun"),"Y","N")</f>
        <v>N</v>
      </c>
      <c r="L155" s="31" t="str">
        <f>IF(OR(Table14[[#This Row],[Bank Holiday?]]="Y",Table14[[#This Row],[Weekend?]]="Y"),"Y","N")</f>
        <v>N</v>
      </c>
      <c r="M155" s="31">
        <f>IF(AND(Table14[[#This Row],[Late if non working day]]="Late",Table14[[#This Row],[BH or Weekend]]="Y"),1,0)</f>
        <v>0</v>
      </c>
      <c r="N155" s="33">
        <f>NETWORKDAYS($H$2,Table14[[#This Row],[Standard Payment Date]],'Non working days'!$A$3:$A$27)</f>
        <v>2</v>
      </c>
      <c r="O155" s="33">
        <f>Table14[[#This Row],[NetWorkDays]]-1</f>
        <v>1</v>
      </c>
      <c r="P155" s="33">
        <f>Table14[[#This Row],[NetWorkDays]]</f>
        <v>2</v>
      </c>
      <c r="Q15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45749</v>
      </c>
      <c r="R155" s="31" t="str">
        <f>TEXT(Table14[[#This Row],[Pay Date]],"ddd")</f>
        <v>Wed</v>
      </c>
      <c r="S155" s="34">
        <f>WORKDAY(Table14[[#This Row],[Pay Date]],-3,'Non working days'!$A$3:$A$598)</f>
        <v>45744</v>
      </c>
      <c r="T155" s="31" t="str">
        <f>TEXT(Table14[[#This Row],[Upload Date]],"ddd")</f>
        <v>Fri</v>
      </c>
      <c r="U155" s="34">
        <f>WORKDAY(Table14[[#This Row],[Upload Date]],-5,'Non working days'!$A$3:$A$598)</f>
        <v>45737</v>
      </c>
      <c r="V155" s="31" t="str">
        <f>TEXT(Table14[[#This Row],[Deadline for Variation Submission]],"ddd")</f>
        <v>Fri</v>
      </c>
      <c r="W155" s="29"/>
      <c r="X155" s="1"/>
    </row>
    <row r="156" spans="1:24" x14ac:dyDescent="0.3">
      <c r="A156" t="str">
        <f>CONCATENATE(Table14[[#This Row],[Cipher]], " ",Table14[[#This Row],[Payment Type]])</f>
        <v>EX Pharmacy</v>
      </c>
      <c r="B156" s="30" t="s">
        <v>94</v>
      </c>
      <c r="C156" s="30" t="s">
        <v>39</v>
      </c>
      <c r="D156" s="30" t="s">
        <v>95</v>
      </c>
      <c r="E156" s="31" t="s">
        <v>48</v>
      </c>
      <c r="F156" s="30">
        <v>14</v>
      </c>
      <c r="G156" s="31"/>
      <c r="H15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156" s="31" t="str">
        <f>TEXT(Table14[[#This Row],[Standard Payment Date]],"ddd")</f>
        <v>Mon</v>
      </c>
      <c r="J156" s="31" t="str">
        <f>IF(ISNA(MATCH(Table14[[#This Row],[Standard Payment Date]],'Non working days'!$A$3:$A$226,0)),"N","Y")</f>
        <v>N</v>
      </c>
      <c r="K156" s="31" t="str">
        <f>IF(OR(Table14[[#This Row],[Unmodified Day of Week]]="Sat",Table14[[#This Row],[Unmodified Day of Week]]="Sun"),"Y","N")</f>
        <v>N</v>
      </c>
      <c r="L156" s="31" t="str">
        <f>IF(OR(Table14[[#This Row],[Bank Holiday?]]="Y",Table14[[#This Row],[Weekend?]]="Y"),"Y","N")</f>
        <v>N</v>
      </c>
      <c r="M156" s="31">
        <f>IF(AND(Table14[[#This Row],[Late if non working day]]="Late",Table14[[#This Row],[BH or Weekend]]="Y"),1,0)</f>
        <v>0</v>
      </c>
      <c r="N156" s="33">
        <f>NETWORKDAYS($H$2,Table14[[#This Row],[Standard Payment Date]],'Non working days'!$A$3:$A$27)</f>
        <v>10</v>
      </c>
      <c r="O156" s="33">
        <f>Table14[[#This Row],[NetWorkDays]]-1</f>
        <v>9</v>
      </c>
      <c r="P156" s="33">
        <f>Table14[[#This Row],[NetWorkDays]]</f>
        <v>10</v>
      </c>
      <c r="Q15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156" s="31" t="str">
        <f>TEXT(Table14[[#This Row],[Pay Date]],"ddd")</f>
        <v>Mon</v>
      </c>
      <c r="S156" s="34">
        <f>WORKDAY(Table14[[#This Row],[Pay Date]],-3,'Non working days'!$A$3:$A$598)</f>
        <v>45756</v>
      </c>
      <c r="T156" s="31" t="str">
        <f>TEXT(Table14[[#This Row],[Upload Date]],"ddd")</f>
        <v>Wed</v>
      </c>
      <c r="U156" s="34">
        <f>WORKDAY(Table14[[#This Row],[Upload Date]],-5,'Non working days'!$A$3:$A$598)</f>
        <v>45749</v>
      </c>
      <c r="V156" s="31" t="str">
        <f>TEXT(Table14[[#This Row],[Deadline for Variation Submission]],"ddd")</f>
        <v>Wed</v>
      </c>
      <c r="W156" s="29"/>
      <c r="X156" s="1"/>
    </row>
    <row r="157" spans="1:24" x14ac:dyDescent="0.3">
      <c r="B157" s="30" t="s">
        <v>94</v>
      </c>
      <c r="C157" s="30" t="s">
        <v>39</v>
      </c>
      <c r="D157" s="30" t="s">
        <v>95</v>
      </c>
      <c r="E157" s="31" t="s">
        <v>49</v>
      </c>
      <c r="F157" s="30">
        <v>15</v>
      </c>
      <c r="G157" s="30"/>
      <c r="H15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157" s="31" t="str">
        <f>TEXT(Table14[[#This Row],[Standard Payment Date]],"ddd")</f>
        <v>Tue</v>
      </c>
      <c r="J157" s="31" t="str">
        <f>IF(ISNA(MATCH(Table14[[#This Row],[Standard Payment Date]],'Non working days'!$A$3:$A$226,0)),"N","Y")</f>
        <v>N</v>
      </c>
      <c r="K157" s="31" t="str">
        <f>IF(OR(Table14[[#This Row],[Unmodified Day of Week]]="Sat",Table14[[#This Row],[Unmodified Day of Week]]="Sun"),"Y","N")</f>
        <v>N</v>
      </c>
      <c r="L157" s="31" t="str">
        <f>IF(OR(Table14[[#This Row],[Bank Holiday?]]="Y",Table14[[#This Row],[Weekend?]]="Y"),"Y","N")</f>
        <v>N</v>
      </c>
      <c r="M157" s="31">
        <f>IF(AND(Table14[[#This Row],[Late if non working day]]="Late",Table14[[#This Row],[BH or Weekend]]="Y"),1,0)</f>
        <v>0</v>
      </c>
      <c r="N157" s="33">
        <f>NETWORKDAYS($H$2,Table14[[#This Row],[Standard Payment Date]],'Non working days'!$A$3:$A$27)</f>
        <v>11</v>
      </c>
      <c r="O157" s="33">
        <f>Table14[[#This Row],[NetWorkDays]]-1</f>
        <v>10</v>
      </c>
      <c r="P157" s="33">
        <f>Table14[[#This Row],[NetWorkDays]]</f>
        <v>11</v>
      </c>
      <c r="Q15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157" s="31" t="str">
        <f>TEXT(Table14[[#This Row],[Pay Date]],"ddd")</f>
        <v>Tue</v>
      </c>
      <c r="S157" s="34">
        <f>WORKDAY(Table14[[#This Row],[Pay Date]],-3,'Non working days'!$A$3:$A$598)</f>
        <v>45757</v>
      </c>
      <c r="T157" s="31" t="str">
        <f>TEXT(Table14[[#This Row],[Upload Date]],"ddd")</f>
        <v>Thu</v>
      </c>
      <c r="U157" s="34">
        <f>WORKDAY(Table14[[#This Row],[Upload Date]],-5,'Non working days'!$A$3:$A$598)</f>
        <v>45750</v>
      </c>
      <c r="V157" s="31" t="str">
        <f>TEXT(Table14[[#This Row],[Deadline for Variation Submission]],"ddd")</f>
        <v>Thu</v>
      </c>
      <c r="W157" s="29"/>
      <c r="X157" s="1"/>
    </row>
    <row r="158" spans="1:24" x14ac:dyDescent="0.3">
      <c r="A158" t="str">
        <f>CONCATENATE(Table14[[#This Row],[Cipher]], " ",Table14[[#This Row],[Payment Type]])</f>
        <v>EX PMS Adhoc</v>
      </c>
      <c r="B158" s="30" t="s">
        <v>94</v>
      </c>
      <c r="C158" s="30" t="s">
        <v>39</v>
      </c>
      <c r="D158" s="30" t="s">
        <v>95</v>
      </c>
      <c r="E158" s="30" t="s">
        <v>56</v>
      </c>
      <c r="F158" s="30" t="s">
        <v>89</v>
      </c>
      <c r="G158" s="31"/>
      <c r="H15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45776</v>
      </c>
      <c r="I158" s="31" t="str">
        <f>TEXT(Table14[[#This Row],[Standard Payment Date]],"ddd")</f>
        <v>Tue</v>
      </c>
      <c r="J158" s="31" t="str">
        <f>IF(ISNA(MATCH(Table14[[#This Row],[Standard Payment Date]],'Non working days'!$A$3:$A$226,0)),"N","Y")</f>
        <v>N</v>
      </c>
      <c r="K158" s="31" t="str">
        <f>IF(OR(Table14[[#This Row],[Unmodified Day of Week]]="Sat",Table14[[#This Row],[Unmodified Day of Week]]="Sun"),"Y","N")</f>
        <v>N</v>
      </c>
      <c r="L158" s="31" t="str">
        <f>IF(OR(Table14[[#This Row],[Bank Holiday?]]="Y",Table14[[#This Row],[Weekend?]]="Y"),"Y","N")</f>
        <v>N</v>
      </c>
      <c r="M158" s="31">
        <f>IF(AND(Table14[[#This Row],[Late if non working day]]="Late",Table14[[#This Row],[BH or Weekend]]="Y"),1,0)</f>
        <v>0</v>
      </c>
      <c r="N158" s="33">
        <f>NETWORKDAYS($H$2,Table14[[#This Row],[Standard Payment Date]],'Non working days'!$A$3:$A$27)</f>
        <v>19</v>
      </c>
      <c r="O158" s="33">
        <f>Table14[[#This Row],[NetWorkDays]]-1</f>
        <v>18</v>
      </c>
      <c r="P158" s="33">
        <f>Table14[[#This Row],[NetWorkDays]]</f>
        <v>19</v>
      </c>
      <c r="Q15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45776</v>
      </c>
      <c r="R158" s="31" t="str">
        <f>TEXT(Table14[[#This Row],[Pay Date]],"ddd")</f>
        <v>Tue</v>
      </c>
      <c r="S158" s="34">
        <f>WORKDAY(Table14[[#This Row],[Pay Date]],-3,'Non working days'!$A$3:$A$598)</f>
        <v>45771</v>
      </c>
      <c r="T158" s="31" t="str">
        <f>TEXT(Table14[[#This Row],[Upload Date]],"ddd")</f>
        <v>Thu</v>
      </c>
      <c r="U158" s="34">
        <f>WORKDAY(Table14[[#This Row],[Upload Date]],-5,'Non working days'!$A$3:$A$598)</f>
        <v>45762</v>
      </c>
      <c r="V158" s="31" t="str">
        <f>TEXT(Table14[[#This Row],[Deadline for Variation Submission]],"ddd")</f>
        <v>Tue</v>
      </c>
      <c r="W158" s="29"/>
      <c r="X158" s="1"/>
    </row>
    <row r="159" spans="1:24" x14ac:dyDescent="0.3">
      <c r="A159" t="str">
        <f>CONCATENATE(Table14[[#This Row],[Cipher]], " ",Table14[[#This Row],[Payment Type]])</f>
        <v>EX GMS</v>
      </c>
      <c r="B159" s="30" t="s">
        <v>94</v>
      </c>
      <c r="C159" s="30" t="s">
        <v>39</v>
      </c>
      <c r="D159" s="30" t="s">
        <v>95</v>
      </c>
      <c r="E159" s="30" t="s">
        <v>50</v>
      </c>
      <c r="F159" s="30" t="s">
        <v>51</v>
      </c>
      <c r="G159" s="31"/>
      <c r="H15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159" s="31" t="str">
        <f>TEXT(Table14[[#This Row],[Standard Payment Date]],"ddd")</f>
        <v>Wed</v>
      </c>
      <c r="J159" s="31" t="str">
        <f>IF(ISNA(MATCH(Table14[[#This Row],[Standard Payment Date]],'Non working days'!$A$3:$A$226,0)),"N","Y")</f>
        <v>N</v>
      </c>
      <c r="K159" s="31" t="str">
        <f>IF(OR(Table14[[#This Row],[Unmodified Day of Week]]="Sat",Table14[[#This Row],[Unmodified Day of Week]]="Sun"),"Y","N")</f>
        <v>N</v>
      </c>
      <c r="L159" s="31" t="str">
        <f>IF(OR(Table14[[#This Row],[Bank Holiday?]]="Y",Table14[[#This Row],[Weekend?]]="Y"),"Y","N")</f>
        <v>N</v>
      </c>
      <c r="M159" s="31">
        <f>IF(AND(Table14[[#This Row],[Late if non working day]]="Late",Table14[[#This Row],[BH or Weekend]]="Y"),1,0)</f>
        <v>0</v>
      </c>
      <c r="N159" s="33">
        <f>NETWORKDAYS($H$2,Table14[[#This Row],[Standard Payment Date]],'Non working days'!$A$3:$A$27)</f>
        <v>20</v>
      </c>
      <c r="O159" s="33">
        <f>Table14[[#This Row],[NetWorkDays]]-1</f>
        <v>19</v>
      </c>
      <c r="P159" s="33">
        <f>Table14[[#This Row],[NetWorkDays]]</f>
        <v>20</v>
      </c>
      <c r="Q15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159" s="31" t="str">
        <f>TEXT(Table14[[#This Row],[Pay Date]],"ddd")</f>
        <v>Wed</v>
      </c>
      <c r="S159" s="34">
        <f>WORKDAY(Table14[[#This Row],[Pay Date]],-3,'Non working days'!$A$3:$A$598)</f>
        <v>45772</v>
      </c>
      <c r="T159" s="31" t="str">
        <f>TEXT(Table14[[#This Row],[Upload Date]],"ddd")</f>
        <v>Fri</v>
      </c>
      <c r="U159" s="34">
        <f>WORKDAY(Table14[[#This Row],[Upload Date]],-5,'Non working days'!$A$3:$A$598)</f>
        <v>45763</v>
      </c>
      <c r="V159" s="31" t="str">
        <f>TEXT(Table14[[#This Row],[Deadline for Variation Submission]],"ddd")</f>
        <v>Wed</v>
      </c>
      <c r="W159" s="29"/>
      <c r="X159" s="1"/>
    </row>
    <row r="160" spans="1:24" x14ac:dyDescent="0.3">
      <c r="A160" t="str">
        <f>CONCATENATE(Table14[[#This Row],[Cipher]], " ",Table14[[#This Row],[Payment Type]])</f>
        <v>GAT Pharmacy</v>
      </c>
      <c r="B160" s="30" t="s">
        <v>97</v>
      </c>
      <c r="C160" s="30" t="s">
        <v>39</v>
      </c>
      <c r="D160" s="30" t="s">
        <v>98</v>
      </c>
      <c r="E160" s="31" t="s">
        <v>48</v>
      </c>
      <c r="F160" s="30">
        <v>14</v>
      </c>
      <c r="G160" s="31"/>
      <c r="H16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160" s="31" t="str">
        <f>TEXT(Table14[[#This Row],[Standard Payment Date]],"ddd")</f>
        <v>Mon</v>
      </c>
      <c r="J160" s="31" t="str">
        <f>IF(ISNA(MATCH(Table14[[#This Row],[Standard Payment Date]],'Non working days'!$A$3:$A$226,0)),"N","Y")</f>
        <v>N</v>
      </c>
      <c r="K160" s="31" t="str">
        <f>IF(OR(Table14[[#This Row],[Unmodified Day of Week]]="Sat",Table14[[#This Row],[Unmodified Day of Week]]="Sun"),"Y","N")</f>
        <v>N</v>
      </c>
      <c r="L160" s="31" t="str">
        <f>IF(OR(Table14[[#This Row],[Bank Holiday?]]="Y",Table14[[#This Row],[Weekend?]]="Y"),"Y","N")</f>
        <v>N</v>
      </c>
      <c r="M160" s="31">
        <f>IF(AND(Table14[[#This Row],[Late if non working day]]="Late",Table14[[#This Row],[BH or Weekend]]="Y"),1,0)</f>
        <v>0</v>
      </c>
      <c r="N160" s="33">
        <f>NETWORKDAYS($H$2,Table14[[#This Row],[Standard Payment Date]],'Non working days'!$A$3:$A$27)</f>
        <v>10</v>
      </c>
      <c r="O160" s="33">
        <f>Table14[[#This Row],[NetWorkDays]]-1</f>
        <v>9</v>
      </c>
      <c r="P160" s="33">
        <f>Table14[[#This Row],[NetWorkDays]]</f>
        <v>10</v>
      </c>
      <c r="Q16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160" s="31" t="str">
        <f>TEXT(Table14[[#This Row],[Pay Date]],"ddd")</f>
        <v>Mon</v>
      </c>
      <c r="S160" s="34">
        <f>WORKDAY(Table14[[#This Row],[Pay Date]],-3,'Non working days'!$A$3:$A$598)</f>
        <v>45756</v>
      </c>
      <c r="T160" s="31" t="str">
        <f>TEXT(Table14[[#This Row],[Upload Date]],"ddd")</f>
        <v>Wed</v>
      </c>
      <c r="U160" s="34">
        <f>WORKDAY(Table14[[#This Row],[Upload Date]],-5,'Non working days'!$A$3:$A$598)</f>
        <v>45749</v>
      </c>
      <c r="V160" s="31" t="str">
        <f>TEXT(Table14[[#This Row],[Deadline for Variation Submission]],"ddd")</f>
        <v>Wed</v>
      </c>
      <c r="W160" s="29"/>
      <c r="X160" s="1"/>
    </row>
    <row r="161" spans="1:24" x14ac:dyDescent="0.3">
      <c r="A161" t="str">
        <f>CONCATENATE(Table14[[#This Row],[Cipher]], " ",Table14[[#This Row],[Payment Type]])</f>
        <v>GAT GMS</v>
      </c>
      <c r="B161" s="30" t="s">
        <v>97</v>
      </c>
      <c r="C161" s="30" t="s">
        <v>39</v>
      </c>
      <c r="D161" s="30" t="s">
        <v>98</v>
      </c>
      <c r="E161" s="30" t="s">
        <v>50</v>
      </c>
      <c r="F161" s="30">
        <v>15</v>
      </c>
      <c r="G161" s="31"/>
      <c r="H16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161" s="31" t="str">
        <f>TEXT(Table14[[#This Row],[Standard Payment Date]],"ddd")</f>
        <v>Tue</v>
      </c>
      <c r="J161" s="31" t="str">
        <f>IF(ISNA(MATCH(Table14[[#This Row],[Standard Payment Date]],'Non working days'!$A$3:$A$226,0)),"N","Y")</f>
        <v>N</v>
      </c>
      <c r="K161" s="31" t="str">
        <f>IF(OR(Table14[[#This Row],[Unmodified Day of Week]]="Sat",Table14[[#This Row],[Unmodified Day of Week]]="Sun"),"Y","N")</f>
        <v>N</v>
      </c>
      <c r="L161" s="31" t="str">
        <f>IF(OR(Table14[[#This Row],[Bank Holiday?]]="Y",Table14[[#This Row],[Weekend?]]="Y"),"Y","N")</f>
        <v>N</v>
      </c>
      <c r="M161" s="31">
        <f>IF(AND(Table14[[#This Row],[Late if non working day]]="Late",Table14[[#This Row],[BH or Weekend]]="Y"),1,0)</f>
        <v>0</v>
      </c>
      <c r="N161" s="33">
        <f>NETWORKDAYS($H$2,Table14[[#This Row],[Standard Payment Date]],'Non working days'!$A$3:$A$27)</f>
        <v>11</v>
      </c>
      <c r="O161" s="33">
        <f>Table14[[#This Row],[NetWorkDays]]-1</f>
        <v>10</v>
      </c>
      <c r="P161" s="33">
        <f>Table14[[#This Row],[NetWorkDays]]</f>
        <v>11</v>
      </c>
      <c r="Q16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161" s="31" t="str">
        <f>TEXT(Table14[[#This Row],[Pay Date]],"ddd")</f>
        <v>Tue</v>
      </c>
      <c r="S161" s="34">
        <f>WORKDAY(Table14[[#This Row],[Pay Date]],-3,'Non working days'!$A$3:$A$598)</f>
        <v>45757</v>
      </c>
      <c r="T161" s="31" t="str">
        <f>TEXT(Table14[[#This Row],[Upload Date]],"ddd")</f>
        <v>Thu</v>
      </c>
      <c r="U161" s="34">
        <f>WORKDAY(Table14[[#This Row],[Upload Date]],-5,'Non working days'!$A$3:$A$598)</f>
        <v>45750</v>
      </c>
      <c r="V161" s="31" t="str">
        <f>TEXT(Table14[[#This Row],[Deadline for Variation Submission]],"ddd")</f>
        <v>Thu</v>
      </c>
      <c r="W161" s="29"/>
      <c r="X161" s="1"/>
    </row>
    <row r="162" spans="1:24" x14ac:dyDescent="0.3">
      <c r="A162" t="str">
        <f>CONCATENATE(Table14[[#This Row],[Cipher]], " ",Table14[[#This Row],[Payment Type]])</f>
        <v>GAT A/PMS</v>
      </c>
      <c r="B162" s="30" t="s">
        <v>97</v>
      </c>
      <c r="C162" s="30" t="s">
        <v>39</v>
      </c>
      <c r="D162" s="30" t="s">
        <v>98</v>
      </c>
      <c r="E162" s="31" t="s">
        <v>49</v>
      </c>
      <c r="F162" s="30">
        <v>15</v>
      </c>
      <c r="G162" s="30"/>
      <c r="H16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162" s="31" t="str">
        <f>TEXT(Table14[[#This Row],[Standard Payment Date]],"ddd")</f>
        <v>Tue</v>
      </c>
      <c r="J162" s="31" t="str">
        <f>IF(ISNA(MATCH(Table14[[#This Row],[Standard Payment Date]],'Non working days'!$A$3:$A$226,0)),"N","Y")</f>
        <v>N</v>
      </c>
      <c r="K162" s="31" t="str">
        <f>IF(OR(Table14[[#This Row],[Unmodified Day of Week]]="Sat",Table14[[#This Row],[Unmodified Day of Week]]="Sun"),"Y","N")</f>
        <v>N</v>
      </c>
      <c r="L162" s="31" t="str">
        <f>IF(OR(Table14[[#This Row],[Bank Holiday?]]="Y",Table14[[#This Row],[Weekend?]]="Y"),"Y","N")</f>
        <v>N</v>
      </c>
      <c r="M162" s="31">
        <f>IF(AND(Table14[[#This Row],[Late if non working day]]="Late",Table14[[#This Row],[BH or Weekend]]="Y"),1,0)</f>
        <v>0</v>
      </c>
      <c r="N162" s="33">
        <f>NETWORKDAYS($H$2,Table14[[#This Row],[Standard Payment Date]],'Non working days'!$A$3:$A$27)</f>
        <v>11</v>
      </c>
      <c r="O162" s="33">
        <f>Table14[[#This Row],[NetWorkDays]]-1</f>
        <v>10</v>
      </c>
      <c r="P162" s="33">
        <f>Table14[[#This Row],[NetWorkDays]]</f>
        <v>11</v>
      </c>
      <c r="Q16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162" s="31" t="str">
        <f>TEXT(Table14[[#This Row],[Pay Date]],"ddd")</f>
        <v>Tue</v>
      </c>
      <c r="S162" s="34">
        <f>WORKDAY(Table14[[#This Row],[Pay Date]],-3,'Non working days'!$A$3:$A$598)</f>
        <v>45757</v>
      </c>
      <c r="T162" s="31" t="str">
        <f>TEXT(Table14[[#This Row],[Upload Date]],"ddd")</f>
        <v>Thu</v>
      </c>
      <c r="U162" s="34">
        <f>WORKDAY(Table14[[#This Row],[Upload Date]],-5,'Non working days'!$A$3:$A$598)</f>
        <v>45750</v>
      </c>
      <c r="V162" s="31" t="str">
        <f>TEXT(Table14[[#This Row],[Deadline for Variation Submission]],"ddd")</f>
        <v>Thu</v>
      </c>
      <c r="W162" s="29"/>
      <c r="X162" s="1"/>
    </row>
    <row r="163" spans="1:24" x14ac:dyDescent="0.3">
      <c r="A163" t="str">
        <f>CONCATENATE(Table14[[#This Row],[Cipher]], " ",Table14[[#This Row],[Payment Type]])</f>
        <v>GAT Dispensing GMS</v>
      </c>
      <c r="B163" s="30" t="s">
        <v>97</v>
      </c>
      <c r="C163" s="30" t="s">
        <v>39</v>
      </c>
      <c r="D163" s="30" t="s">
        <v>98</v>
      </c>
      <c r="E163" s="31" t="s">
        <v>41</v>
      </c>
      <c r="F163" s="30">
        <v>24</v>
      </c>
      <c r="G163" s="30"/>
      <c r="H16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163" s="31" t="str">
        <f>TEXT(Table14[[#This Row],[Standard Payment Date]],"ddd")</f>
        <v>Thu</v>
      </c>
      <c r="J163" s="31" t="str">
        <f>IF(ISNA(MATCH(Table14[[#This Row],[Standard Payment Date]],'Non working days'!$A$3:$A$226,0)),"N","Y")</f>
        <v>N</v>
      </c>
      <c r="K163" s="31" t="str">
        <f>IF(OR(Table14[[#This Row],[Unmodified Day of Week]]="Sat",Table14[[#This Row],[Unmodified Day of Week]]="Sun"),"Y","N")</f>
        <v>N</v>
      </c>
      <c r="L163" s="31" t="str">
        <f>IF(OR(Table14[[#This Row],[Bank Holiday?]]="Y",Table14[[#This Row],[Weekend?]]="Y"),"Y","N")</f>
        <v>N</v>
      </c>
      <c r="M163" s="31">
        <f>IF(AND(Table14[[#This Row],[Late if non working day]]="Late",Table14[[#This Row],[BH or Weekend]]="Y"),1,0)</f>
        <v>0</v>
      </c>
      <c r="N163" s="33">
        <f>NETWORKDAYS($H$2,Table14[[#This Row],[Standard Payment Date]],'Non working days'!$A$3:$A$27)</f>
        <v>16</v>
      </c>
      <c r="O163" s="33">
        <f>Table14[[#This Row],[NetWorkDays]]-1</f>
        <v>15</v>
      </c>
      <c r="P163" s="33">
        <f>Table14[[#This Row],[NetWorkDays]]</f>
        <v>16</v>
      </c>
      <c r="Q16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163" s="31" t="str">
        <f>TEXT(Table14[[#This Row],[Pay Date]],"ddd")</f>
        <v>Thu</v>
      </c>
      <c r="S163" s="34">
        <f>WORKDAY(Table14[[#This Row],[Pay Date]],-3,'Non working days'!$A$3:$A$598)</f>
        <v>45764</v>
      </c>
      <c r="T163" s="31" t="str">
        <f>TEXT(Table14[[#This Row],[Upload Date]],"ddd")</f>
        <v>Thu</v>
      </c>
      <c r="U163" s="34">
        <f>WORKDAY(Table14[[#This Row],[Upload Date]],-5,'Non working days'!$A$3:$A$598)</f>
        <v>45757</v>
      </c>
      <c r="V163" s="31" t="str">
        <f>TEXT(Table14[[#This Row],[Deadline for Variation Submission]],"ddd")</f>
        <v>Thu</v>
      </c>
      <c r="W163" s="29"/>
      <c r="X163" s="1"/>
    </row>
    <row r="164" spans="1:24" x14ac:dyDescent="0.3">
      <c r="A164" t="str">
        <f>CONCATENATE(Table14[[#This Row],[Cipher]], " ",Table14[[#This Row],[Payment Type]])</f>
        <v>GAT Dispensing PMS</v>
      </c>
      <c r="B164" s="30" t="s">
        <v>97</v>
      </c>
      <c r="C164" s="30" t="s">
        <v>39</v>
      </c>
      <c r="D164" s="30" t="s">
        <v>98</v>
      </c>
      <c r="E164" s="30" t="s">
        <v>43</v>
      </c>
      <c r="F164" s="30">
        <v>24</v>
      </c>
      <c r="G164" s="30"/>
      <c r="H16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164" s="31" t="str">
        <f>TEXT(Table14[[#This Row],[Standard Payment Date]],"ddd")</f>
        <v>Thu</v>
      </c>
      <c r="J164" s="31" t="str">
        <f>IF(ISNA(MATCH(Table14[[#This Row],[Standard Payment Date]],'Non working days'!$A$3:$A$226,0)),"N","Y")</f>
        <v>N</v>
      </c>
      <c r="K164" s="31" t="str">
        <f>IF(OR(Table14[[#This Row],[Unmodified Day of Week]]="Sat",Table14[[#This Row],[Unmodified Day of Week]]="Sun"),"Y","N")</f>
        <v>N</v>
      </c>
      <c r="L164" s="31" t="str">
        <f>IF(OR(Table14[[#This Row],[Bank Holiday?]]="Y",Table14[[#This Row],[Weekend?]]="Y"),"Y","N")</f>
        <v>N</v>
      </c>
      <c r="M164" s="31">
        <f>IF(AND(Table14[[#This Row],[Late if non working day]]="Late",Table14[[#This Row],[BH or Weekend]]="Y"),1,0)</f>
        <v>0</v>
      </c>
      <c r="N164" s="33">
        <f>NETWORKDAYS($H$2,Table14[[#This Row],[Standard Payment Date]],'Non working days'!$A$3:$A$27)</f>
        <v>16</v>
      </c>
      <c r="O164" s="33">
        <f>Table14[[#This Row],[NetWorkDays]]-1</f>
        <v>15</v>
      </c>
      <c r="P164" s="33">
        <f>Table14[[#This Row],[NetWorkDays]]</f>
        <v>16</v>
      </c>
      <c r="Q16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164" s="31" t="str">
        <f>TEXT(Table14[[#This Row],[Pay Date]],"ddd")</f>
        <v>Thu</v>
      </c>
      <c r="S164" s="34">
        <f>WORKDAY(Table14[[#This Row],[Pay Date]],-3,'Non working days'!$A$3:$A$598)</f>
        <v>45764</v>
      </c>
      <c r="T164" s="31" t="str">
        <f>TEXT(Table14[[#This Row],[Upload Date]],"ddd")</f>
        <v>Thu</v>
      </c>
      <c r="U164" s="34">
        <f>WORKDAY(Table14[[#This Row],[Upload Date]],-5,'Non working days'!$A$3:$A$598)</f>
        <v>45757</v>
      </c>
      <c r="V164" s="31" t="str">
        <f>TEXT(Table14[[#This Row],[Deadline for Variation Submission]],"ddd")</f>
        <v>Thu</v>
      </c>
      <c r="W164" s="29"/>
      <c r="X164" s="1"/>
    </row>
    <row r="165" spans="1:24" x14ac:dyDescent="0.3">
      <c r="A165" t="str">
        <f>CONCATENATE(Table14[[#This Row],[Cipher]], " ",Table14[[#This Row],[Payment Type]])</f>
        <v>GAT Prescribing GMS</v>
      </c>
      <c r="B165" s="30" t="s">
        <v>97</v>
      </c>
      <c r="C165" s="30" t="s">
        <v>39</v>
      </c>
      <c r="D165" s="30" t="s">
        <v>98</v>
      </c>
      <c r="E165" s="30" t="s">
        <v>44</v>
      </c>
      <c r="F165" s="30">
        <v>24</v>
      </c>
      <c r="G165" s="30"/>
      <c r="H16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165" s="31" t="str">
        <f>TEXT(Table14[[#This Row],[Standard Payment Date]],"ddd")</f>
        <v>Thu</v>
      </c>
      <c r="J165" s="31" t="str">
        <f>IF(ISNA(MATCH(Table14[[#This Row],[Standard Payment Date]],'Non working days'!$A$3:$A$226,0)),"N","Y")</f>
        <v>N</v>
      </c>
      <c r="K165" s="31" t="str">
        <f>IF(OR(Table14[[#This Row],[Unmodified Day of Week]]="Sat",Table14[[#This Row],[Unmodified Day of Week]]="Sun"),"Y","N")</f>
        <v>N</v>
      </c>
      <c r="L165" s="31" t="str">
        <f>IF(OR(Table14[[#This Row],[Bank Holiday?]]="Y",Table14[[#This Row],[Weekend?]]="Y"),"Y","N")</f>
        <v>N</v>
      </c>
      <c r="M165" s="31">
        <f>IF(AND(Table14[[#This Row],[Late if non working day]]="Late",Table14[[#This Row],[BH or Weekend]]="Y"),1,0)</f>
        <v>0</v>
      </c>
      <c r="N165" s="33">
        <f>NETWORKDAYS($H$2,Table14[[#This Row],[Standard Payment Date]],'Non working days'!$A$3:$A$27)</f>
        <v>16</v>
      </c>
      <c r="O165" s="33">
        <f>Table14[[#This Row],[NetWorkDays]]-1</f>
        <v>15</v>
      </c>
      <c r="P165" s="33">
        <f>Table14[[#This Row],[NetWorkDays]]</f>
        <v>16</v>
      </c>
      <c r="Q16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165" s="31" t="str">
        <f>TEXT(Table14[[#This Row],[Pay Date]],"ddd")</f>
        <v>Thu</v>
      </c>
      <c r="S165" s="34">
        <f>WORKDAY(Table14[[#This Row],[Pay Date]],-3,'Non working days'!$A$3:$A$598)</f>
        <v>45764</v>
      </c>
      <c r="T165" s="31" t="str">
        <f>TEXT(Table14[[#This Row],[Upload Date]],"ddd")</f>
        <v>Thu</v>
      </c>
      <c r="U165" s="34">
        <f>WORKDAY(Table14[[#This Row],[Upload Date]],-5,'Non working days'!$A$3:$A$598)</f>
        <v>45757</v>
      </c>
      <c r="V165" s="31" t="str">
        <f>TEXT(Table14[[#This Row],[Deadline for Variation Submission]],"ddd")</f>
        <v>Thu</v>
      </c>
      <c r="W165" s="29"/>
      <c r="X165" s="1"/>
    </row>
    <row r="166" spans="1:24" x14ac:dyDescent="0.3">
      <c r="A166" t="str">
        <f>CONCATENATE(Table14[[#This Row],[Cipher]], " ",Table14[[#This Row],[Payment Type]])</f>
        <v>GAT Prescribing PMS</v>
      </c>
      <c r="B166" s="30" t="s">
        <v>97</v>
      </c>
      <c r="C166" s="30" t="s">
        <v>39</v>
      </c>
      <c r="D166" s="30" t="s">
        <v>98</v>
      </c>
      <c r="E166" s="30" t="s">
        <v>45</v>
      </c>
      <c r="F166" s="30">
        <v>24</v>
      </c>
      <c r="G166" s="30"/>
      <c r="H16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166" s="31" t="str">
        <f>TEXT(Table14[[#This Row],[Standard Payment Date]],"ddd")</f>
        <v>Thu</v>
      </c>
      <c r="J166" s="31" t="str">
        <f>IF(ISNA(MATCH(Table14[[#This Row],[Standard Payment Date]],'Non working days'!$A$3:$A$226,0)),"N","Y")</f>
        <v>N</v>
      </c>
      <c r="K166" s="31" t="str">
        <f>IF(OR(Table14[[#This Row],[Unmodified Day of Week]]="Sat",Table14[[#This Row],[Unmodified Day of Week]]="Sun"),"Y","N")</f>
        <v>N</v>
      </c>
      <c r="L166" s="31" t="str">
        <f>IF(OR(Table14[[#This Row],[Bank Holiday?]]="Y",Table14[[#This Row],[Weekend?]]="Y"),"Y","N")</f>
        <v>N</v>
      </c>
      <c r="M166" s="31">
        <f>IF(AND(Table14[[#This Row],[Late if non working day]]="Late",Table14[[#This Row],[BH or Weekend]]="Y"),1,0)</f>
        <v>0</v>
      </c>
      <c r="N166" s="33">
        <f>NETWORKDAYS($H$2,Table14[[#This Row],[Standard Payment Date]],'Non working days'!$A$3:$A$27)</f>
        <v>16</v>
      </c>
      <c r="O166" s="33">
        <f>Table14[[#This Row],[NetWorkDays]]-1</f>
        <v>15</v>
      </c>
      <c r="P166" s="33">
        <f>Table14[[#This Row],[NetWorkDays]]</f>
        <v>16</v>
      </c>
      <c r="Q16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166" s="31" t="str">
        <f>TEXT(Table14[[#This Row],[Pay Date]],"ddd")</f>
        <v>Thu</v>
      </c>
      <c r="S166" s="34">
        <f>WORKDAY(Table14[[#This Row],[Pay Date]],-3,'Non working days'!$A$3:$A$598)</f>
        <v>45764</v>
      </c>
      <c r="T166" s="31" t="str">
        <f>TEXT(Table14[[#This Row],[Upload Date]],"ddd")</f>
        <v>Thu</v>
      </c>
      <c r="U166" s="34">
        <f>WORKDAY(Table14[[#This Row],[Upload Date]],-5,'Non working days'!$A$3:$A$598)</f>
        <v>45757</v>
      </c>
      <c r="V166" s="31" t="str">
        <f>TEXT(Table14[[#This Row],[Deadline for Variation Submission]],"ddd")</f>
        <v>Thu</v>
      </c>
      <c r="W166" s="29"/>
      <c r="X166" s="1"/>
    </row>
    <row r="167" spans="1:24" x14ac:dyDescent="0.3">
      <c r="A167" t="str">
        <f>CONCATENATE(Table14[[#This Row],[Cipher]], " ",Table14[[#This Row],[Payment Type]])</f>
        <v>GAT PMS Adhoc</v>
      </c>
      <c r="B167" s="30" t="s">
        <v>97</v>
      </c>
      <c r="C167" s="30" t="s">
        <v>39</v>
      </c>
      <c r="D167" s="30" t="s">
        <v>98</v>
      </c>
      <c r="E167" s="30" t="s">
        <v>56</v>
      </c>
      <c r="F167" s="30">
        <v>24</v>
      </c>
      <c r="G167" s="31"/>
      <c r="H16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167" s="31" t="str">
        <f>TEXT(Table14[[#This Row],[Standard Payment Date]],"ddd")</f>
        <v>Thu</v>
      </c>
      <c r="J167" s="31" t="str">
        <f>IF(ISNA(MATCH(Table14[[#This Row],[Standard Payment Date]],'Non working days'!$A$3:$A$226,0)),"N","Y")</f>
        <v>N</v>
      </c>
      <c r="K167" s="31" t="str">
        <f>IF(OR(Table14[[#This Row],[Unmodified Day of Week]]="Sat",Table14[[#This Row],[Unmodified Day of Week]]="Sun"),"Y","N")</f>
        <v>N</v>
      </c>
      <c r="L167" s="31" t="str">
        <f>IF(OR(Table14[[#This Row],[Bank Holiday?]]="Y",Table14[[#This Row],[Weekend?]]="Y"),"Y","N")</f>
        <v>N</v>
      </c>
      <c r="M167" s="31">
        <f>IF(AND(Table14[[#This Row],[Late if non working day]]="Late",Table14[[#This Row],[BH or Weekend]]="Y"),1,0)</f>
        <v>0</v>
      </c>
      <c r="N167" s="33">
        <f>NETWORKDAYS($H$2,Table14[[#This Row],[Standard Payment Date]],'Non working days'!$A$3:$A$27)</f>
        <v>16</v>
      </c>
      <c r="O167" s="33">
        <f>Table14[[#This Row],[NetWorkDays]]-1</f>
        <v>15</v>
      </c>
      <c r="P167" s="33">
        <f>Table14[[#This Row],[NetWorkDays]]</f>
        <v>16</v>
      </c>
      <c r="Q16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167" s="31" t="str">
        <f>TEXT(Table14[[#This Row],[Pay Date]],"ddd")</f>
        <v>Thu</v>
      </c>
      <c r="S167" s="34">
        <f>WORKDAY(Table14[[#This Row],[Pay Date]],-3,'Non working days'!$A$3:$A$598)</f>
        <v>45764</v>
      </c>
      <c r="T167" s="31" t="str">
        <f>TEXT(Table14[[#This Row],[Upload Date]],"ddd")</f>
        <v>Thu</v>
      </c>
      <c r="U167" s="34">
        <f>WORKDAY(Table14[[#This Row],[Upload Date]],-5,'Non working days'!$A$3:$A$598)</f>
        <v>45757</v>
      </c>
      <c r="V167" s="31" t="str">
        <f>TEXT(Table14[[#This Row],[Deadline for Variation Submission]],"ddd")</f>
        <v>Thu</v>
      </c>
      <c r="W167" s="29"/>
      <c r="X167" s="1"/>
    </row>
    <row r="168" spans="1:24" x14ac:dyDescent="0.3">
      <c r="A168" t="str">
        <f>CONCATENATE(Table14[[#This Row],[Cipher]], " ",Table14[[#This Row],[Payment Type]])</f>
        <v>GAT GMS Adhoc</v>
      </c>
      <c r="B168" s="30" t="s">
        <v>97</v>
      </c>
      <c r="C168" s="30" t="s">
        <v>39</v>
      </c>
      <c r="D168" s="30" t="s">
        <v>98</v>
      </c>
      <c r="E168" s="30" t="s">
        <v>71</v>
      </c>
      <c r="F168" s="30">
        <v>24</v>
      </c>
      <c r="G168" s="31"/>
      <c r="H16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168" s="31" t="str">
        <f>TEXT(Table14[[#This Row],[Standard Payment Date]],"ddd")</f>
        <v>Thu</v>
      </c>
      <c r="J168" s="31" t="str">
        <f>IF(ISNA(MATCH(Table14[[#This Row],[Standard Payment Date]],'Non working days'!$A$3:$A$226,0)),"N","Y")</f>
        <v>N</v>
      </c>
      <c r="K168" s="31" t="str">
        <f>IF(OR(Table14[[#This Row],[Unmodified Day of Week]]="Sat",Table14[[#This Row],[Unmodified Day of Week]]="Sun"),"Y","N")</f>
        <v>N</v>
      </c>
      <c r="L168" s="31" t="str">
        <f>IF(OR(Table14[[#This Row],[Bank Holiday?]]="Y",Table14[[#This Row],[Weekend?]]="Y"),"Y","N")</f>
        <v>N</v>
      </c>
      <c r="M168" s="31">
        <f>IF(AND(Table14[[#This Row],[Late if non working day]]="Late",Table14[[#This Row],[BH or Weekend]]="Y"),1,0)</f>
        <v>0</v>
      </c>
      <c r="N168" s="33">
        <f>NETWORKDAYS($H$2,Table14[[#This Row],[Standard Payment Date]],'Non working days'!$A$3:$A$27)</f>
        <v>16</v>
      </c>
      <c r="O168" s="33">
        <f>Table14[[#This Row],[NetWorkDays]]-1</f>
        <v>15</v>
      </c>
      <c r="P168" s="33">
        <f>Table14[[#This Row],[NetWorkDays]]</f>
        <v>16</v>
      </c>
      <c r="Q16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168" s="31" t="str">
        <f>TEXT(Table14[[#This Row],[Pay Date]],"ddd")</f>
        <v>Thu</v>
      </c>
      <c r="S168" s="34">
        <f>WORKDAY(Table14[[#This Row],[Pay Date]],-3,'Non working days'!$A$3:$A$598)</f>
        <v>45764</v>
      </c>
      <c r="T168" s="31" t="str">
        <f>TEXT(Table14[[#This Row],[Upload Date]],"ddd")</f>
        <v>Thu</v>
      </c>
      <c r="U168" s="34">
        <f>WORKDAY(Table14[[#This Row],[Upload Date]],-5,'Non working days'!$A$3:$A$598)</f>
        <v>45757</v>
      </c>
      <c r="V168" s="31" t="str">
        <f>TEXT(Table14[[#This Row],[Deadline for Variation Submission]],"ddd")</f>
        <v>Thu</v>
      </c>
      <c r="W168" s="29"/>
      <c r="X168" s="1"/>
    </row>
    <row r="169" spans="1:24" x14ac:dyDescent="0.3">
      <c r="A169" t="str">
        <f>CONCATENATE(Table14[[#This Row],[Cipher]], " ",Table14[[#This Row],[Payment Type]])</f>
        <v>GG Dispensing GMS</v>
      </c>
      <c r="B169" s="30" t="s">
        <v>99</v>
      </c>
      <c r="C169" s="30" t="s">
        <v>39</v>
      </c>
      <c r="D169" s="30" t="s">
        <v>100</v>
      </c>
      <c r="E169" s="31" t="s">
        <v>41</v>
      </c>
      <c r="F169" s="30" t="s">
        <v>42</v>
      </c>
      <c r="G169" s="30"/>
      <c r="H16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69" s="31" t="str">
        <f>TEXT(Table14[[#This Row],[Standard Payment Date]],"ddd")</f>
        <v>Tue</v>
      </c>
      <c r="J169" s="31" t="str">
        <f>IF(ISNA(MATCH(Table14[[#This Row],[Standard Payment Date]],'Non working days'!$A$3:$A$226,0)),"N","Y")</f>
        <v>N</v>
      </c>
      <c r="K169" s="31" t="str">
        <f>IF(OR(Table14[[#This Row],[Unmodified Day of Week]]="Sat",Table14[[#This Row],[Unmodified Day of Week]]="Sun"),"Y","N")</f>
        <v>N</v>
      </c>
      <c r="L169" s="31" t="str">
        <f>IF(OR(Table14[[#This Row],[Bank Holiday?]]="Y",Table14[[#This Row],[Weekend?]]="Y"),"Y","N")</f>
        <v>N</v>
      </c>
      <c r="M169" s="31">
        <f>IF(AND(Table14[[#This Row],[Late if non working day]]="Late",Table14[[#This Row],[BH or Weekend]]="Y"),1,0)</f>
        <v>0</v>
      </c>
      <c r="N169" s="33">
        <f>NETWORKDAYS($H$2,Table14[[#This Row],[Standard Payment Date]],'Non working days'!$A$3:$A$27)</f>
        <v>1</v>
      </c>
      <c r="O169" s="33">
        <f>Table14[[#This Row],[NetWorkDays]]-1</f>
        <v>0</v>
      </c>
      <c r="P169" s="33">
        <f>Table14[[#This Row],[NetWorkDays]]</f>
        <v>1</v>
      </c>
      <c r="Q16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69" s="31" t="str">
        <f>TEXT(Table14[[#This Row],[Pay Date]],"ddd")</f>
        <v>Tue</v>
      </c>
      <c r="S169" s="34">
        <f>WORKDAY(Table14[[#This Row],[Pay Date]],-3,'Non working days'!$A$3:$A$598)</f>
        <v>45743</v>
      </c>
      <c r="T169" s="31" t="str">
        <f>TEXT(Table14[[#This Row],[Upload Date]],"ddd")</f>
        <v>Thu</v>
      </c>
      <c r="U169" s="34">
        <f>WORKDAY(Table14[[#This Row],[Upload Date]],-5,'Non working days'!$A$3:$A$598)</f>
        <v>45736</v>
      </c>
      <c r="V169" s="31" t="str">
        <f>TEXT(Table14[[#This Row],[Deadline for Variation Submission]],"ddd")</f>
        <v>Thu</v>
      </c>
      <c r="W169" s="29"/>
      <c r="X169" s="1"/>
    </row>
    <row r="170" spans="1:24" x14ac:dyDescent="0.3">
      <c r="A170" t="str">
        <f>CONCATENATE(Table14[[#This Row],[Cipher]], " ",Table14[[#This Row],[Payment Type]])</f>
        <v>GG Dispensing PMS</v>
      </c>
      <c r="B170" s="30" t="s">
        <v>99</v>
      </c>
      <c r="C170" s="30" t="s">
        <v>39</v>
      </c>
      <c r="D170" s="30" t="s">
        <v>100</v>
      </c>
      <c r="E170" s="30" t="s">
        <v>43</v>
      </c>
      <c r="F170" s="30" t="s">
        <v>42</v>
      </c>
      <c r="G170" s="30"/>
      <c r="H17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70" s="31" t="str">
        <f>TEXT(Table14[[#This Row],[Standard Payment Date]],"ddd")</f>
        <v>Tue</v>
      </c>
      <c r="J170" s="31" t="str">
        <f>IF(ISNA(MATCH(Table14[[#This Row],[Standard Payment Date]],'Non working days'!$A$3:$A$226,0)),"N","Y")</f>
        <v>N</v>
      </c>
      <c r="K170" s="31" t="str">
        <f>IF(OR(Table14[[#This Row],[Unmodified Day of Week]]="Sat",Table14[[#This Row],[Unmodified Day of Week]]="Sun"),"Y","N")</f>
        <v>N</v>
      </c>
      <c r="L170" s="31" t="str">
        <f>IF(OR(Table14[[#This Row],[Bank Holiday?]]="Y",Table14[[#This Row],[Weekend?]]="Y"),"Y","N")</f>
        <v>N</v>
      </c>
      <c r="M170" s="31">
        <f>IF(AND(Table14[[#This Row],[Late if non working day]]="Late",Table14[[#This Row],[BH or Weekend]]="Y"),1,0)</f>
        <v>0</v>
      </c>
      <c r="N170" s="33">
        <f>NETWORKDAYS($H$2,Table14[[#This Row],[Standard Payment Date]],'Non working days'!$A$3:$A$27)</f>
        <v>1</v>
      </c>
      <c r="O170" s="33">
        <f>Table14[[#This Row],[NetWorkDays]]-1</f>
        <v>0</v>
      </c>
      <c r="P170" s="33">
        <f>Table14[[#This Row],[NetWorkDays]]</f>
        <v>1</v>
      </c>
      <c r="Q17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70" s="31" t="str">
        <f>TEXT(Table14[[#This Row],[Pay Date]],"ddd")</f>
        <v>Tue</v>
      </c>
      <c r="S170" s="34">
        <f>WORKDAY(Table14[[#This Row],[Pay Date]],-3,'Non working days'!$A$3:$A$598)</f>
        <v>45743</v>
      </c>
      <c r="T170" s="31" t="str">
        <f>TEXT(Table14[[#This Row],[Upload Date]],"ddd")</f>
        <v>Thu</v>
      </c>
      <c r="U170" s="34">
        <f>WORKDAY(Table14[[#This Row],[Upload Date]],-5,'Non working days'!$A$3:$A$598)</f>
        <v>45736</v>
      </c>
      <c r="V170" s="31" t="str">
        <f>TEXT(Table14[[#This Row],[Deadline for Variation Submission]],"ddd")</f>
        <v>Thu</v>
      </c>
      <c r="W170" s="29"/>
      <c r="X170" s="1"/>
    </row>
    <row r="171" spans="1:24" x14ac:dyDescent="0.3">
      <c r="A171" t="str">
        <f>CONCATENATE(Table14[[#This Row],[Cipher]], " ",Table14[[#This Row],[Payment Type]])</f>
        <v>GG Prescribing GMS</v>
      </c>
      <c r="B171" s="30" t="s">
        <v>99</v>
      </c>
      <c r="C171" s="30" t="s">
        <v>39</v>
      </c>
      <c r="D171" s="30" t="s">
        <v>100</v>
      </c>
      <c r="E171" s="30" t="s">
        <v>44</v>
      </c>
      <c r="F171" s="30" t="s">
        <v>42</v>
      </c>
      <c r="G171" s="30"/>
      <c r="H17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71" s="31" t="str">
        <f>TEXT(Table14[[#This Row],[Standard Payment Date]],"ddd")</f>
        <v>Tue</v>
      </c>
      <c r="J171" s="31" t="str">
        <f>IF(ISNA(MATCH(Table14[[#This Row],[Standard Payment Date]],'Non working days'!$A$3:$A$226,0)),"N","Y")</f>
        <v>N</v>
      </c>
      <c r="K171" s="31" t="str">
        <f>IF(OR(Table14[[#This Row],[Unmodified Day of Week]]="Sat",Table14[[#This Row],[Unmodified Day of Week]]="Sun"),"Y","N")</f>
        <v>N</v>
      </c>
      <c r="L171" s="31" t="str">
        <f>IF(OR(Table14[[#This Row],[Bank Holiday?]]="Y",Table14[[#This Row],[Weekend?]]="Y"),"Y","N")</f>
        <v>N</v>
      </c>
      <c r="M171" s="31">
        <f>IF(AND(Table14[[#This Row],[Late if non working day]]="Late",Table14[[#This Row],[BH or Weekend]]="Y"),1,0)</f>
        <v>0</v>
      </c>
      <c r="N171" s="33">
        <f>NETWORKDAYS($H$2,Table14[[#This Row],[Standard Payment Date]],'Non working days'!$A$3:$A$27)</f>
        <v>1</v>
      </c>
      <c r="O171" s="33">
        <f>Table14[[#This Row],[NetWorkDays]]-1</f>
        <v>0</v>
      </c>
      <c r="P171" s="33">
        <f>Table14[[#This Row],[NetWorkDays]]</f>
        <v>1</v>
      </c>
      <c r="Q17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71" s="31" t="str">
        <f>TEXT(Table14[[#This Row],[Pay Date]],"ddd")</f>
        <v>Tue</v>
      </c>
      <c r="S171" s="34">
        <f>WORKDAY(Table14[[#This Row],[Pay Date]],-3,'Non working days'!$A$3:$A$598)</f>
        <v>45743</v>
      </c>
      <c r="T171" s="31" t="str">
        <f>TEXT(Table14[[#This Row],[Upload Date]],"ddd")</f>
        <v>Thu</v>
      </c>
      <c r="U171" s="34">
        <f>WORKDAY(Table14[[#This Row],[Upload Date]],-5,'Non working days'!$A$3:$A$598)</f>
        <v>45736</v>
      </c>
      <c r="V171" s="31" t="str">
        <f>TEXT(Table14[[#This Row],[Deadline for Variation Submission]],"ddd")</f>
        <v>Thu</v>
      </c>
      <c r="W171" s="29"/>
      <c r="X171" s="1"/>
    </row>
    <row r="172" spans="1:24" x14ac:dyDescent="0.3">
      <c r="A172" t="str">
        <f>CONCATENATE(Table14[[#This Row],[Cipher]], " ",Table14[[#This Row],[Payment Type]])</f>
        <v>GG Prescribing PMS</v>
      </c>
      <c r="B172" s="30" t="s">
        <v>99</v>
      </c>
      <c r="C172" s="30" t="s">
        <v>39</v>
      </c>
      <c r="D172" s="30" t="s">
        <v>100</v>
      </c>
      <c r="E172" s="30" t="s">
        <v>45</v>
      </c>
      <c r="F172" s="30" t="s">
        <v>42</v>
      </c>
      <c r="G172" s="30"/>
      <c r="H17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72" s="31" t="str">
        <f>TEXT(Table14[[#This Row],[Standard Payment Date]],"ddd")</f>
        <v>Tue</v>
      </c>
      <c r="J172" s="31" t="str">
        <f>IF(ISNA(MATCH(Table14[[#This Row],[Standard Payment Date]],'Non working days'!$A$3:$A$226,0)),"N","Y")</f>
        <v>N</v>
      </c>
      <c r="K172" s="31" t="str">
        <f>IF(OR(Table14[[#This Row],[Unmodified Day of Week]]="Sat",Table14[[#This Row],[Unmodified Day of Week]]="Sun"),"Y","N")</f>
        <v>N</v>
      </c>
      <c r="L172" s="31" t="str">
        <f>IF(OR(Table14[[#This Row],[Bank Holiday?]]="Y",Table14[[#This Row],[Weekend?]]="Y"),"Y","N")</f>
        <v>N</v>
      </c>
      <c r="M172" s="31">
        <f>IF(AND(Table14[[#This Row],[Late if non working day]]="Late",Table14[[#This Row],[BH or Weekend]]="Y"),1,0)</f>
        <v>0</v>
      </c>
      <c r="N172" s="33">
        <f>NETWORKDAYS($H$2,Table14[[#This Row],[Standard Payment Date]],'Non working days'!$A$3:$A$27)</f>
        <v>1</v>
      </c>
      <c r="O172" s="33">
        <f>Table14[[#This Row],[NetWorkDays]]-1</f>
        <v>0</v>
      </c>
      <c r="P172" s="33">
        <f>Table14[[#This Row],[NetWorkDays]]</f>
        <v>1</v>
      </c>
      <c r="Q17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72" s="31" t="str">
        <f>TEXT(Table14[[#This Row],[Pay Date]],"ddd")</f>
        <v>Tue</v>
      </c>
      <c r="S172" s="34">
        <f>WORKDAY(Table14[[#This Row],[Pay Date]],-3,'Non working days'!$A$3:$A$598)</f>
        <v>45743</v>
      </c>
      <c r="T172" s="31" t="str">
        <f>TEXT(Table14[[#This Row],[Upload Date]],"ddd")</f>
        <v>Thu</v>
      </c>
      <c r="U172" s="34">
        <f>WORKDAY(Table14[[#This Row],[Upload Date]],-5,'Non working days'!$A$3:$A$598)</f>
        <v>45736</v>
      </c>
      <c r="V172" s="31" t="str">
        <f>TEXT(Table14[[#This Row],[Deadline for Variation Submission]],"ddd")</f>
        <v>Thu</v>
      </c>
      <c r="W172" s="29"/>
      <c r="X172" s="1"/>
    </row>
    <row r="173" spans="1:24" x14ac:dyDescent="0.3">
      <c r="A173" t="str">
        <f>CONCATENATE(Table14[[#This Row],[Cipher]], " ",Table14[[#This Row],[Payment Type]])</f>
        <v>GG Pharmacy</v>
      </c>
      <c r="B173" s="30" t="s">
        <v>99</v>
      </c>
      <c r="C173" s="30" t="s">
        <v>39</v>
      </c>
      <c r="D173" s="30" t="s">
        <v>100</v>
      </c>
      <c r="E173" s="31" t="s">
        <v>48</v>
      </c>
      <c r="F173" s="30">
        <v>14</v>
      </c>
      <c r="G173" s="31"/>
      <c r="H17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173" s="31" t="str">
        <f>TEXT(Table14[[#This Row],[Standard Payment Date]],"ddd")</f>
        <v>Mon</v>
      </c>
      <c r="J173" s="31" t="str">
        <f>IF(ISNA(MATCH(Table14[[#This Row],[Standard Payment Date]],'Non working days'!$A$3:$A$226,0)),"N","Y")</f>
        <v>N</v>
      </c>
      <c r="K173" s="31" t="str">
        <f>IF(OR(Table14[[#This Row],[Unmodified Day of Week]]="Sat",Table14[[#This Row],[Unmodified Day of Week]]="Sun"),"Y","N")</f>
        <v>N</v>
      </c>
      <c r="L173" s="31" t="str">
        <f>IF(OR(Table14[[#This Row],[Bank Holiday?]]="Y",Table14[[#This Row],[Weekend?]]="Y"),"Y","N")</f>
        <v>N</v>
      </c>
      <c r="M173" s="31">
        <f>IF(AND(Table14[[#This Row],[Late if non working day]]="Late",Table14[[#This Row],[BH or Weekend]]="Y"),1,0)</f>
        <v>0</v>
      </c>
      <c r="N173" s="33">
        <f>NETWORKDAYS($H$2,Table14[[#This Row],[Standard Payment Date]],'Non working days'!$A$3:$A$27)</f>
        <v>10</v>
      </c>
      <c r="O173" s="33">
        <f>Table14[[#This Row],[NetWorkDays]]-1</f>
        <v>9</v>
      </c>
      <c r="P173" s="33">
        <f>Table14[[#This Row],[NetWorkDays]]</f>
        <v>10</v>
      </c>
      <c r="Q17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173" s="31" t="str">
        <f>TEXT(Table14[[#This Row],[Pay Date]],"ddd")</f>
        <v>Mon</v>
      </c>
      <c r="S173" s="34">
        <f>WORKDAY(Table14[[#This Row],[Pay Date]],-3,'Non working days'!$A$3:$A$598)</f>
        <v>45756</v>
      </c>
      <c r="T173" s="31" t="str">
        <f>TEXT(Table14[[#This Row],[Upload Date]],"ddd")</f>
        <v>Wed</v>
      </c>
      <c r="U173" s="34">
        <f>WORKDAY(Table14[[#This Row],[Upload Date]],-5,'Non working days'!$A$3:$A$598)</f>
        <v>45749</v>
      </c>
      <c r="V173" s="31" t="str">
        <f>TEXT(Table14[[#This Row],[Deadline for Variation Submission]],"ddd")</f>
        <v>Wed</v>
      </c>
      <c r="W173" s="29"/>
      <c r="X173" s="1"/>
    </row>
    <row r="174" spans="1:24" x14ac:dyDescent="0.3">
      <c r="B174" s="30" t="s">
        <v>99</v>
      </c>
      <c r="C174" s="30" t="s">
        <v>39</v>
      </c>
      <c r="D174" s="30" t="s">
        <v>100</v>
      </c>
      <c r="E174" s="31" t="s">
        <v>49</v>
      </c>
      <c r="F174" s="30">
        <v>15</v>
      </c>
      <c r="G174" s="30"/>
      <c r="H17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174" s="31" t="str">
        <f>TEXT(Table14[[#This Row],[Standard Payment Date]],"ddd")</f>
        <v>Tue</v>
      </c>
      <c r="J174" s="31" t="str">
        <f>IF(ISNA(MATCH(Table14[[#This Row],[Standard Payment Date]],'Non working days'!$A$3:$A$226,0)),"N","Y")</f>
        <v>N</v>
      </c>
      <c r="K174" s="31" t="str">
        <f>IF(OR(Table14[[#This Row],[Unmodified Day of Week]]="Sat",Table14[[#This Row],[Unmodified Day of Week]]="Sun"),"Y","N")</f>
        <v>N</v>
      </c>
      <c r="L174" s="31" t="str">
        <f>IF(OR(Table14[[#This Row],[Bank Holiday?]]="Y",Table14[[#This Row],[Weekend?]]="Y"),"Y","N")</f>
        <v>N</v>
      </c>
      <c r="M174" s="31">
        <f>IF(AND(Table14[[#This Row],[Late if non working day]]="Late",Table14[[#This Row],[BH or Weekend]]="Y"),1,0)</f>
        <v>0</v>
      </c>
      <c r="N174" s="33">
        <f>NETWORKDAYS($H$2,Table14[[#This Row],[Standard Payment Date]],'Non working days'!$A$3:$A$27)</f>
        <v>11</v>
      </c>
      <c r="O174" s="33">
        <f>Table14[[#This Row],[NetWorkDays]]-1</f>
        <v>10</v>
      </c>
      <c r="P174" s="33">
        <f>Table14[[#This Row],[NetWorkDays]]</f>
        <v>11</v>
      </c>
      <c r="Q17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174" s="31" t="str">
        <f>TEXT(Table14[[#This Row],[Pay Date]],"ddd")</f>
        <v>Tue</v>
      </c>
      <c r="S174" s="34">
        <f>WORKDAY(Table14[[#This Row],[Pay Date]],-3,'Non working days'!$A$3:$A$598)</f>
        <v>45757</v>
      </c>
      <c r="T174" s="31" t="str">
        <f>TEXT(Table14[[#This Row],[Upload Date]],"ddd")</f>
        <v>Thu</v>
      </c>
      <c r="U174" s="34">
        <f>WORKDAY(Table14[[#This Row],[Upload Date]],-5,'Non working days'!$A$3:$A$598)</f>
        <v>45750</v>
      </c>
      <c r="V174" s="31" t="str">
        <f>TEXT(Table14[[#This Row],[Deadline for Variation Submission]],"ddd")</f>
        <v>Thu</v>
      </c>
      <c r="W174" s="29"/>
      <c r="X174" s="1"/>
    </row>
    <row r="175" spans="1:24" x14ac:dyDescent="0.3">
      <c r="A175" t="str">
        <f>CONCATENATE(Table14[[#This Row],[Cipher]], " ",Table14[[#This Row],[Payment Type]])</f>
        <v>GG PMS ad-hoc</v>
      </c>
      <c r="B175" s="30" t="s">
        <v>99</v>
      </c>
      <c r="C175" s="30" t="s">
        <v>39</v>
      </c>
      <c r="D175" s="30" t="s">
        <v>100</v>
      </c>
      <c r="E175" s="30" t="s">
        <v>86</v>
      </c>
      <c r="F175" s="30" t="s">
        <v>51</v>
      </c>
      <c r="G175" s="30"/>
      <c r="H17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175" s="31" t="str">
        <f>TEXT(Table14[[#This Row],[Standard Payment Date]],"ddd")</f>
        <v>Wed</v>
      </c>
      <c r="J175" s="31" t="str">
        <f>IF(ISNA(MATCH(Table14[[#This Row],[Standard Payment Date]],'Non working days'!$A$3:$A$226,0)),"N","Y")</f>
        <v>N</v>
      </c>
      <c r="K175" s="31" t="str">
        <f>IF(OR(Table14[[#This Row],[Unmodified Day of Week]]="Sat",Table14[[#This Row],[Unmodified Day of Week]]="Sun"),"Y","N")</f>
        <v>N</v>
      </c>
      <c r="L175" s="31" t="str">
        <f>IF(OR(Table14[[#This Row],[Bank Holiday?]]="Y",Table14[[#This Row],[Weekend?]]="Y"),"Y","N")</f>
        <v>N</v>
      </c>
      <c r="M175" s="31">
        <f>IF(AND(Table14[[#This Row],[Late if non working day]]="Late",Table14[[#This Row],[BH or Weekend]]="Y"),1,0)</f>
        <v>0</v>
      </c>
      <c r="N175" s="33">
        <f>NETWORKDAYS($H$2,Table14[[#This Row],[Standard Payment Date]],'Non working days'!$A$3:$A$27)</f>
        <v>20</v>
      </c>
      <c r="O175" s="33">
        <f>Table14[[#This Row],[NetWorkDays]]-1</f>
        <v>19</v>
      </c>
      <c r="P175" s="33">
        <f>Table14[[#This Row],[NetWorkDays]]</f>
        <v>20</v>
      </c>
      <c r="Q17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175" s="31" t="str">
        <f>TEXT(Table14[[#This Row],[Pay Date]],"ddd")</f>
        <v>Wed</v>
      </c>
      <c r="S175" s="34">
        <f>WORKDAY(Table14[[#This Row],[Pay Date]],-3,'Non working days'!$A$3:$A$598)</f>
        <v>45772</v>
      </c>
      <c r="T175" s="31" t="str">
        <f>TEXT(Table14[[#This Row],[Upload Date]],"ddd")</f>
        <v>Fri</v>
      </c>
      <c r="U175" s="34">
        <f>WORKDAY(Table14[[#This Row],[Upload Date]],-5,'Non working days'!$A$3:$A$598)</f>
        <v>45763</v>
      </c>
      <c r="V175" s="31" t="str">
        <f>TEXT(Table14[[#This Row],[Deadline for Variation Submission]],"ddd")</f>
        <v>Wed</v>
      </c>
      <c r="W175" s="29"/>
      <c r="X175" s="1"/>
    </row>
    <row r="176" spans="1:24" x14ac:dyDescent="0.3">
      <c r="A176" t="str">
        <f>CONCATENATE(Table14[[#This Row],[Cipher]], " ",Table14[[#This Row],[Payment Type]])</f>
        <v>GG GMS</v>
      </c>
      <c r="B176" s="30" t="s">
        <v>99</v>
      </c>
      <c r="C176" s="30" t="s">
        <v>39</v>
      </c>
      <c r="D176" s="30" t="s">
        <v>100</v>
      </c>
      <c r="E176" s="30" t="s">
        <v>50</v>
      </c>
      <c r="F176" s="30" t="s">
        <v>51</v>
      </c>
      <c r="G176" s="31"/>
      <c r="H17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176" s="31" t="str">
        <f>TEXT(Table14[[#This Row],[Standard Payment Date]],"ddd")</f>
        <v>Wed</v>
      </c>
      <c r="J176" s="31" t="str">
        <f>IF(ISNA(MATCH(Table14[[#This Row],[Standard Payment Date]],'Non working days'!$A$3:$A$226,0)),"N","Y")</f>
        <v>N</v>
      </c>
      <c r="K176" s="31" t="str">
        <f>IF(OR(Table14[[#This Row],[Unmodified Day of Week]]="Sat",Table14[[#This Row],[Unmodified Day of Week]]="Sun"),"Y","N")</f>
        <v>N</v>
      </c>
      <c r="L176" s="31" t="str">
        <f>IF(OR(Table14[[#This Row],[Bank Holiday?]]="Y",Table14[[#This Row],[Weekend?]]="Y"),"Y","N")</f>
        <v>N</v>
      </c>
      <c r="M176" s="31">
        <f>IF(AND(Table14[[#This Row],[Late if non working day]]="Late",Table14[[#This Row],[BH or Weekend]]="Y"),1,0)</f>
        <v>0</v>
      </c>
      <c r="N176" s="33">
        <f>NETWORKDAYS($H$2,Table14[[#This Row],[Standard Payment Date]],'Non working days'!$A$3:$A$27)</f>
        <v>20</v>
      </c>
      <c r="O176" s="33">
        <f>Table14[[#This Row],[NetWorkDays]]-1</f>
        <v>19</v>
      </c>
      <c r="P176" s="33">
        <f>Table14[[#This Row],[NetWorkDays]]</f>
        <v>20</v>
      </c>
      <c r="Q17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176" s="31" t="str">
        <f>TEXT(Table14[[#This Row],[Pay Date]],"ddd")</f>
        <v>Wed</v>
      </c>
      <c r="S176" s="34">
        <f>WORKDAY(Table14[[#This Row],[Pay Date]],-3,'Non working days'!$A$3:$A$598)</f>
        <v>45772</v>
      </c>
      <c r="T176" s="31" t="str">
        <f>TEXT(Table14[[#This Row],[Upload Date]],"ddd")</f>
        <v>Fri</v>
      </c>
      <c r="U176" s="34">
        <f>WORKDAY(Table14[[#This Row],[Upload Date]],-5,'Non working days'!$A$3:$A$598)</f>
        <v>45763</v>
      </c>
      <c r="V176" s="31" t="str">
        <f>TEXT(Table14[[#This Row],[Deadline for Variation Submission]],"ddd")</f>
        <v>Wed</v>
      </c>
      <c r="W176" s="29"/>
      <c r="X176" s="1"/>
    </row>
    <row r="177" spans="1:24" x14ac:dyDescent="0.3">
      <c r="A177" t="str">
        <f>CONCATENATE(Table14[[#This Row],[Cipher]], " ",Table14[[#This Row],[Payment Type]])</f>
        <v>GMK Pharmacy</v>
      </c>
      <c r="B177" s="30" t="s">
        <v>101</v>
      </c>
      <c r="C177" s="30" t="s">
        <v>39</v>
      </c>
      <c r="D177" s="30" t="s">
        <v>102</v>
      </c>
      <c r="E177" s="31" t="s">
        <v>48</v>
      </c>
      <c r="F177" s="30">
        <v>14</v>
      </c>
      <c r="G177" s="31"/>
      <c r="H17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177" s="31" t="str">
        <f>TEXT(Table14[[#This Row],[Standard Payment Date]],"ddd")</f>
        <v>Mon</v>
      </c>
      <c r="J177" s="31" t="str">
        <f>IF(ISNA(MATCH(Table14[[#This Row],[Standard Payment Date]],'Non working days'!$A$3:$A$226,0)),"N","Y")</f>
        <v>N</v>
      </c>
      <c r="K177" s="31" t="str">
        <f>IF(OR(Table14[[#This Row],[Unmodified Day of Week]]="Sat",Table14[[#This Row],[Unmodified Day of Week]]="Sun"),"Y","N")</f>
        <v>N</v>
      </c>
      <c r="L177" s="31" t="str">
        <f>IF(OR(Table14[[#This Row],[Bank Holiday?]]="Y",Table14[[#This Row],[Weekend?]]="Y"),"Y","N")</f>
        <v>N</v>
      </c>
      <c r="M177" s="31">
        <f>IF(AND(Table14[[#This Row],[Late if non working day]]="Late",Table14[[#This Row],[BH or Weekend]]="Y"),1,0)</f>
        <v>0</v>
      </c>
      <c r="N177" s="33">
        <f>NETWORKDAYS($H$2,Table14[[#This Row],[Standard Payment Date]],'Non working days'!$A$3:$A$27)</f>
        <v>10</v>
      </c>
      <c r="O177" s="33">
        <f>Table14[[#This Row],[NetWorkDays]]-1</f>
        <v>9</v>
      </c>
      <c r="P177" s="33">
        <f>Table14[[#This Row],[NetWorkDays]]</f>
        <v>10</v>
      </c>
      <c r="Q17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177" s="31" t="str">
        <f>TEXT(Table14[[#This Row],[Pay Date]],"ddd")</f>
        <v>Mon</v>
      </c>
      <c r="S177" s="34">
        <f>WORKDAY(Table14[[#This Row],[Pay Date]],-3,'Non working days'!$A$3:$A$598)</f>
        <v>45756</v>
      </c>
      <c r="T177" s="31" t="str">
        <f>TEXT(Table14[[#This Row],[Upload Date]],"ddd")</f>
        <v>Wed</v>
      </c>
      <c r="U177" s="34">
        <f>WORKDAY(Table14[[#This Row],[Upload Date]],-5,'Non working days'!$A$3:$A$598)</f>
        <v>45749</v>
      </c>
      <c r="V177" s="31" t="str">
        <f>TEXT(Table14[[#This Row],[Deadline for Variation Submission]],"ddd")</f>
        <v>Wed</v>
      </c>
      <c r="W177" s="29"/>
      <c r="X177" s="1"/>
    </row>
    <row r="178" spans="1:24" x14ac:dyDescent="0.3">
      <c r="A178" t="str">
        <f>CONCATENATE(Table14[[#This Row],[Cipher]], " ",Table14[[#This Row],[Payment Type]])</f>
        <v>GMK GMS</v>
      </c>
      <c r="B178" s="30" t="s">
        <v>101</v>
      </c>
      <c r="C178" s="30" t="s">
        <v>39</v>
      </c>
      <c r="D178" s="30" t="s">
        <v>102</v>
      </c>
      <c r="E178" s="30" t="s">
        <v>50</v>
      </c>
      <c r="F178" s="30">
        <v>15</v>
      </c>
      <c r="G178" s="31"/>
      <c r="H17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178" s="31" t="str">
        <f>TEXT(Table14[[#This Row],[Standard Payment Date]],"ddd")</f>
        <v>Tue</v>
      </c>
      <c r="J178" s="31" t="str">
        <f>IF(ISNA(MATCH(Table14[[#This Row],[Standard Payment Date]],'Non working days'!$A$3:$A$226,0)),"N","Y")</f>
        <v>N</v>
      </c>
      <c r="K178" s="31" t="str">
        <f>IF(OR(Table14[[#This Row],[Unmodified Day of Week]]="Sat",Table14[[#This Row],[Unmodified Day of Week]]="Sun"),"Y","N")</f>
        <v>N</v>
      </c>
      <c r="L178" s="31" t="str">
        <f>IF(OR(Table14[[#This Row],[Bank Holiday?]]="Y",Table14[[#This Row],[Weekend?]]="Y"),"Y","N")</f>
        <v>N</v>
      </c>
      <c r="M178" s="31">
        <f>IF(AND(Table14[[#This Row],[Late if non working day]]="Late",Table14[[#This Row],[BH or Weekend]]="Y"),1,0)</f>
        <v>0</v>
      </c>
      <c r="N178" s="33">
        <f>NETWORKDAYS($H$2,Table14[[#This Row],[Standard Payment Date]],'Non working days'!$A$3:$A$27)</f>
        <v>11</v>
      </c>
      <c r="O178" s="33">
        <f>Table14[[#This Row],[NetWorkDays]]-1</f>
        <v>10</v>
      </c>
      <c r="P178" s="33">
        <f>Table14[[#This Row],[NetWorkDays]]</f>
        <v>11</v>
      </c>
      <c r="Q17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178" s="31" t="str">
        <f>TEXT(Table14[[#This Row],[Pay Date]],"ddd")</f>
        <v>Tue</v>
      </c>
      <c r="S178" s="34">
        <f>WORKDAY(Table14[[#This Row],[Pay Date]],-3,'Non working days'!$A$3:$A$598)</f>
        <v>45757</v>
      </c>
      <c r="T178" s="31" t="str">
        <f>TEXT(Table14[[#This Row],[Upload Date]],"ddd")</f>
        <v>Thu</v>
      </c>
      <c r="U178" s="34">
        <f>WORKDAY(Table14[[#This Row],[Upload Date]],-5,'Non working days'!$A$3:$A$598)</f>
        <v>45750</v>
      </c>
      <c r="V178" s="31" t="str">
        <f>TEXT(Table14[[#This Row],[Deadline for Variation Submission]],"ddd")</f>
        <v>Thu</v>
      </c>
      <c r="W178" s="29"/>
      <c r="X178" s="1"/>
    </row>
    <row r="179" spans="1:24" x14ac:dyDescent="0.3">
      <c r="A179" t="str">
        <f>CONCATENATE(Table14[[#This Row],[Cipher]], " ",Table14[[#This Row],[Payment Type]])</f>
        <v>GMK A/PMS</v>
      </c>
      <c r="B179" s="30" t="s">
        <v>101</v>
      </c>
      <c r="C179" s="30" t="s">
        <v>39</v>
      </c>
      <c r="D179" s="30" t="s">
        <v>102</v>
      </c>
      <c r="E179" s="31" t="s">
        <v>49</v>
      </c>
      <c r="F179" s="30">
        <v>15</v>
      </c>
      <c r="G179" s="30"/>
      <c r="H17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179" s="31" t="str">
        <f>TEXT(Table14[[#This Row],[Standard Payment Date]],"ddd")</f>
        <v>Tue</v>
      </c>
      <c r="J179" s="31" t="str">
        <f>IF(ISNA(MATCH(Table14[[#This Row],[Standard Payment Date]],'Non working days'!$A$3:$A$226,0)),"N","Y")</f>
        <v>N</v>
      </c>
      <c r="K179" s="31" t="str">
        <f>IF(OR(Table14[[#This Row],[Unmodified Day of Week]]="Sat",Table14[[#This Row],[Unmodified Day of Week]]="Sun"),"Y","N")</f>
        <v>N</v>
      </c>
      <c r="L179" s="31" t="str">
        <f>IF(OR(Table14[[#This Row],[Bank Holiday?]]="Y",Table14[[#This Row],[Weekend?]]="Y"),"Y","N")</f>
        <v>N</v>
      </c>
      <c r="M179" s="31">
        <f>IF(AND(Table14[[#This Row],[Late if non working day]]="Late",Table14[[#This Row],[BH or Weekend]]="Y"),1,0)</f>
        <v>0</v>
      </c>
      <c r="N179" s="33">
        <f>NETWORKDAYS($H$2,Table14[[#This Row],[Standard Payment Date]],'Non working days'!$A$3:$A$27)</f>
        <v>11</v>
      </c>
      <c r="O179" s="33">
        <f>Table14[[#This Row],[NetWorkDays]]-1</f>
        <v>10</v>
      </c>
      <c r="P179" s="33">
        <f>Table14[[#This Row],[NetWorkDays]]</f>
        <v>11</v>
      </c>
      <c r="Q17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179" s="31" t="str">
        <f>TEXT(Table14[[#This Row],[Pay Date]],"ddd")</f>
        <v>Tue</v>
      </c>
      <c r="S179" s="34">
        <f>WORKDAY(Table14[[#This Row],[Pay Date]],-3,'Non working days'!$A$3:$A$598)</f>
        <v>45757</v>
      </c>
      <c r="T179" s="31" t="str">
        <f>TEXT(Table14[[#This Row],[Upload Date]],"ddd")</f>
        <v>Thu</v>
      </c>
      <c r="U179" s="34">
        <f>WORKDAY(Table14[[#This Row],[Upload Date]],-5,'Non working days'!$A$3:$A$598)</f>
        <v>45750</v>
      </c>
      <c r="V179" s="31" t="str">
        <f>TEXT(Table14[[#This Row],[Deadline for Variation Submission]],"ddd")</f>
        <v>Thu</v>
      </c>
      <c r="W179" s="29"/>
      <c r="X179" s="1"/>
    </row>
    <row r="180" spans="1:24" x14ac:dyDescent="0.3">
      <c r="A180" t="str">
        <f>CONCATENATE(Table14[[#This Row],[Cipher]], " ",Table14[[#This Row],[Payment Type]])</f>
        <v>GMK Prescribing GMS</v>
      </c>
      <c r="B180" s="30" t="s">
        <v>101</v>
      </c>
      <c r="C180" s="30" t="s">
        <v>39</v>
      </c>
      <c r="D180" s="30" t="s">
        <v>102</v>
      </c>
      <c r="E180" s="30" t="s">
        <v>44</v>
      </c>
      <c r="F180" s="30" t="s">
        <v>51</v>
      </c>
      <c r="G180" s="30"/>
      <c r="H18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180" s="31" t="str">
        <f>TEXT(Table14[[#This Row],[Standard Payment Date]],"ddd")</f>
        <v>Wed</v>
      </c>
      <c r="J180" s="31" t="str">
        <f>IF(ISNA(MATCH(Table14[[#This Row],[Standard Payment Date]],'Non working days'!$A$3:$A$226,0)),"N","Y")</f>
        <v>N</v>
      </c>
      <c r="K180" s="31" t="str">
        <f>IF(OR(Table14[[#This Row],[Unmodified Day of Week]]="Sat",Table14[[#This Row],[Unmodified Day of Week]]="Sun"),"Y","N")</f>
        <v>N</v>
      </c>
      <c r="L180" s="31" t="str">
        <f>IF(OR(Table14[[#This Row],[Bank Holiday?]]="Y",Table14[[#This Row],[Weekend?]]="Y"),"Y","N")</f>
        <v>N</v>
      </c>
      <c r="M180" s="31">
        <f>IF(AND(Table14[[#This Row],[Late if non working day]]="Late",Table14[[#This Row],[BH or Weekend]]="Y"),1,0)</f>
        <v>0</v>
      </c>
      <c r="N180" s="33">
        <f>NETWORKDAYS($H$2,Table14[[#This Row],[Standard Payment Date]],'Non working days'!$A$3:$A$27)</f>
        <v>20</v>
      </c>
      <c r="O180" s="33">
        <f>Table14[[#This Row],[NetWorkDays]]-1</f>
        <v>19</v>
      </c>
      <c r="P180" s="33">
        <f>Table14[[#This Row],[NetWorkDays]]</f>
        <v>20</v>
      </c>
      <c r="Q18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180" s="31" t="str">
        <f>TEXT(Table14[[#This Row],[Pay Date]],"ddd")</f>
        <v>Wed</v>
      </c>
      <c r="S180" s="34">
        <f>WORKDAY(Table14[[#This Row],[Pay Date]],-3,'Non working days'!$A$3:$A$598)</f>
        <v>45772</v>
      </c>
      <c r="T180" s="31" t="str">
        <f>TEXT(Table14[[#This Row],[Upload Date]],"ddd")</f>
        <v>Fri</v>
      </c>
      <c r="U180" s="34">
        <f>WORKDAY(Table14[[#This Row],[Upload Date]],-5,'Non working days'!$A$3:$A$598)</f>
        <v>45763</v>
      </c>
      <c r="V180" s="31" t="str">
        <f>TEXT(Table14[[#This Row],[Deadline for Variation Submission]],"ddd")</f>
        <v>Wed</v>
      </c>
      <c r="W180" s="29"/>
      <c r="X180" s="1"/>
    </row>
    <row r="181" spans="1:24" x14ac:dyDescent="0.3">
      <c r="A181" t="str">
        <f>CONCATENATE(Table14[[#This Row],[Cipher]], " ",Table14[[#This Row],[Payment Type]])</f>
        <v>GMK Prescribing PMS</v>
      </c>
      <c r="B181" s="30" t="s">
        <v>101</v>
      </c>
      <c r="C181" s="30" t="s">
        <v>39</v>
      </c>
      <c r="D181" s="30" t="s">
        <v>102</v>
      </c>
      <c r="E181" s="30" t="s">
        <v>45</v>
      </c>
      <c r="F181" s="30" t="s">
        <v>51</v>
      </c>
      <c r="G181" s="30"/>
      <c r="H18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181" s="31" t="str">
        <f>TEXT(Table14[[#This Row],[Standard Payment Date]],"ddd")</f>
        <v>Wed</v>
      </c>
      <c r="J181" s="31" t="str">
        <f>IF(ISNA(MATCH(Table14[[#This Row],[Standard Payment Date]],'Non working days'!$A$3:$A$226,0)),"N","Y")</f>
        <v>N</v>
      </c>
      <c r="K181" s="31" t="str">
        <f>IF(OR(Table14[[#This Row],[Unmodified Day of Week]]="Sat",Table14[[#This Row],[Unmodified Day of Week]]="Sun"),"Y","N")</f>
        <v>N</v>
      </c>
      <c r="L181" s="31" t="str">
        <f>IF(OR(Table14[[#This Row],[Bank Holiday?]]="Y",Table14[[#This Row],[Weekend?]]="Y"),"Y","N")</f>
        <v>N</v>
      </c>
      <c r="M181" s="31">
        <f>IF(AND(Table14[[#This Row],[Late if non working day]]="Late",Table14[[#This Row],[BH or Weekend]]="Y"),1,0)</f>
        <v>0</v>
      </c>
      <c r="N181" s="33">
        <f>NETWORKDAYS($H$2,Table14[[#This Row],[Standard Payment Date]],'Non working days'!$A$3:$A$27)</f>
        <v>20</v>
      </c>
      <c r="O181" s="33">
        <f>Table14[[#This Row],[NetWorkDays]]-1</f>
        <v>19</v>
      </c>
      <c r="P181" s="33">
        <f>Table14[[#This Row],[NetWorkDays]]</f>
        <v>20</v>
      </c>
      <c r="Q18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181" s="31" t="str">
        <f>TEXT(Table14[[#This Row],[Pay Date]],"ddd")</f>
        <v>Wed</v>
      </c>
      <c r="S181" s="34">
        <f>WORKDAY(Table14[[#This Row],[Pay Date]],-3,'Non working days'!$A$3:$A$598)</f>
        <v>45772</v>
      </c>
      <c r="T181" s="31" t="str">
        <f>TEXT(Table14[[#This Row],[Upload Date]],"ddd")</f>
        <v>Fri</v>
      </c>
      <c r="U181" s="34">
        <f>WORKDAY(Table14[[#This Row],[Upload Date]],-5,'Non working days'!$A$3:$A$598)</f>
        <v>45763</v>
      </c>
      <c r="V181" s="31" t="str">
        <f>TEXT(Table14[[#This Row],[Deadline for Variation Submission]],"ddd")</f>
        <v>Wed</v>
      </c>
      <c r="W181" s="29"/>
      <c r="X181" s="1"/>
    </row>
    <row r="182" spans="1:24" x14ac:dyDescent="0.3">
      <c r="A182" t="str">
        <f>CONCATENATE(Table14[[#This Row],[Cipher]], " ",Table14[[#This Row],[Payment Type]])</f>
        <v>HT Dispensing GMS</v>
      </c>
      <c r="B182" s="30" t="s">
        <v>103</v>
      </c>
      <c r="C182" s="30" t="s">
        <v>39</v>
      </c>
      <c r="D182" s="30" t="s">
        <v>104</v>
      </c>
      <c r="E182" s="31" t="s">
        <v>41</v>
      </c>
      <c r="F182" s="30" t="s">
        <v>42</v>
      </c>
      <c r="G182" s="30"/>
      <c r="H18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82" s="31" t="str">
        <f>TEXT(Table14[[#This Row],[Standard Payment Date]],"ddd")</f>
        <v>Tue</v>
      </c>
      <c r="J182" s="31" t="str">
        <f>IF(ISNA(MATCH(Table14[[#This Row],[Standard Payment Date]],'Non working days'!$A$3:$A$226,0)),"N","Y")</f>
        <v>N</v>
      </c>
      <c r="K182" s="31" t="str">
        <f>IF(OR(Table14[[#This Row],[Unmodified Day of Week]]="Sat",Table14[[#This Row],[Unmodified Day of Week]]="Sun"),"Y","N")</f>
        <v>N</v>
      </c>
      <c r="L182" s="31" t="str">
        <f>IF(OR(Table14[[#This Row],[Bank Holiday?]]="Y",Table14[[#This Row],[Weekend?]]="Y"),"Y","N")</f>
        <v>N</v>
      </c>
      <c r="M182" s="31">
        <f>IF(AND(Table14[[#This Row],[Late if non working day]]="Late",Table14[[#This Row],[BH or Weekend]]="Y"),1,0)</f>
        <v>0</v>
      </c>
      <c r="N182" s="33">
        <f>NETWORKDAYS($H$2,Table14[[#This Row],[Standard Payment Date]],'Non working days'!$A$3:$A$27)</f>
        <v>1</v>
      </c>
      <c r="O182" s="33">
        <f>Table14[[#This Row],[NetWorkDays]]-1</f>
        <v>0</v>
      </c>
      <c r="P182" s="33">
        <f>Table14[[#This Row],[NetWorkDays]]</f>
        <v>1</v>
      </c>
      <c r="Q18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82" s="31" t="str">
        <f>TEXT(Table14[[#This Row],[Pay Date]],"ddd")</f>
        <v>Tue</v>
      </c>
      <c r="S182" s="34">
        <f>WORKDAY(Table14[[#This Row],[Pay Date]],-3,'Non working days'!$A$3:$A$598)</f>
        <v>45743</v>
      </c>
      <c r="T182" s="31" t="str">
        <f>TEXT(Table14[[#This Row],[Upload Date]],"ddd")</f>
        <v>Thu</v>
      </c>
      <c r="U182" s="34">
        <f>WORKDAY(Table14[[#This Row],[Upload Date]],-5,'Non working days'!$A$3:$A$598)</f>
        <v>45736</v>
      </c>
      <c r="V182" s="31" t="str">
        <f>TEXT(Table14[[#This Row],[Deadline for Variation Submission]],"ddd")</f>
        <v>Thu</v>
      </c>
      <c r="W182" s="29"/>
      <c r="X182" s="1"/>
    </row>
    <row r="183" spans="1:24" x14ac:dyDescent="0.3">
      <c r="A183" t="str">
        <f>CONCATENATE(Table14[[#This Row],[Cipher]], " ",Table14[[#This Row],[Payment Type]])</f>
        <v>HT Dispensing PMS</v>
      </c>
      <c r="B183" s="30" t="s">
        <v>103</v>
      </c>
      <c r="C183" s="30" t="s">
        <v>39</v>
      </c>
      <c r="D183" s="30" t="s">
        <v>104</v>
      </c>
      <c r="E183" s="30" t="s">
        <v>43</v>
      </c>
      <c r="F183" s="30" t="s">
        <v>42</v>
      </c>
      <c r="G183" s="30"/>
      <c r="H18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83" s="31" t="str">
        <f>TEXT(Table14[[#This Row],[Standard Payment Date]],"ddd")</f>
        <v>Tue</v>
      </c>
      <c r="J183" s="31" t="str">
        <f>IF(ISNA(MATCH(Table14[[#This Row],[Standard Payment Date]],'Non working days'!$A$3:$A$226,0)),"N","Y")</f>
        <v>N</v>
      </c>
      <c r="K183" s="31" t="str">
        <f>IF(OR(Table14[[#This Row],[Unmodified Day of Week]]="Sat",Table14[[#This Row],[Unmodified Day of Week]]="Sun"),"Y","N")</f>
        <v>N</v>
      </c>
      <c r="L183" s="31" t="str">
        <f>IF(OR(Table14[[#This Row],[Bank Holiday?]]="Y",Table14[[#This Row],[Weekend?]]="Y"),"Y","N")</f>
        <v>N</v>
      </c>
      <c r="M183" s="31">
        <f>IF(AND(Table14[[#This Row],[Late if non working day]]="Late",Table14[[#This Row],[BH or Weekend]]="Y"),1,0)</f>
        <v>0</v>
      </c>
      <c r="N183" s="33">
        <f>NETWORKDAYS($H$2,Table14[[#This Row],[Standard Payment Date]],'Non working days'!$A$3:$A$27)</f>
        <v>1</v>
      </c>
      <c r="O183" s="33">
        <f>Table14[[#This Row],[NetWorkDays]]-1</f>
        <v>0</v>
      </c>
      <c r="P183" s="33">
        <f>Table14[[#This Row],[NetWorkDays]]</f>
        <v>1</v>
      </c>
      <c r="Q18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83" s="31" t="str">
        <f>TEXT(Table14[[#This Row],[Pay Date]],"ddd")</f>
        <v>Tue</v>
      </c>
      <c r="S183" s="34">
        <f>WORKDAY(Table14[[#This Row],[Pay Date]],-3,'Non working days'!$A$3:$A$598)</f>
        <v>45743</v>
      </c>
      <c r="T183" s="31" t="str">
        <f>TEXT(Table14[[#This Row],[Upload Date]],"ddd")</f>
        <v>Thu</v>
      </c>
      <c r="U183" s="34">
        <f>WORKDAY(Table14[[#This Row],[Upload Date]],-5,'Non working days'!$A$3:$A$598)</f>
        <v>45736</v>
      </c>
      <c r="V183" s="31" t="str">
        <f>TEXT(Table14[[#This Row],[Deadline for Variation Submission]],"ddd")</f>
        <v>Thu</v>
      </c>
      <c r="W183" s="29"/>
      <c r="X183" s="1"/>
    </row>
    <row r="184" spans="1:24" x14ac:dyDescent="0.3">
      <c r="A184" t="str">
        <f>CONCATENATE(Table14[[#This Row],[Cipher]], " ",Table14[[#This Row],[Payment Type]])</f>
        <v>HT Prescribing GMS</v>
      </c>
      <c r="B184" s="30" t="s">
        <v>103</v>
      </c>
      <c r="C184" s="30" t="s">
        <v>39</v>
      </c>
      <c r="D184" s="30" t="s">
        <v>104</v>
      </c>
      <c r="E184" s="30" t="s">
        <v>44</v>
      </c>
      <c r="F184" s="30" t="s">
        <v>42</v>
      </c>
      <c r="G184" s="30"/>
      <c r="H18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184" s="31" t="str">
        <f>TEXT(Table14[[#This Row],[Standard Payment Date]],"ddd")</f>
        <v>Tue</v>
      </c>
      <c r="J184" s="31" t="str">
        <f>IF(ISNA(MATCH(Table14[[#This Row],[Standard Payment Date]],'Non working days'!$A$3:$A$226,0)),"N","Y")</f>
        <v>N</v>
      </c>
      <c r="K184" s="31" t="str">
        <f>IF(OR(Table14[[#This Row],[Unmodified Day of Week]]="Sat",Table14[[#This Row],[Unmodified Day of Week]]="Sun"),"Y","N")</f>
        <v>N</v>
      </c>
      <c r="L184" s="31" t="str">
        <f>IF(OR(Table14[[#This Row],[Bank Holiday?]]="Y",Table14[[#This Row],[Weekend?]]="Y"),"Y","N")</f>
        <v>N</v>
      </c>
      <c r="M184" s="31">
        <f>IF(AND(Table14[[#This Row],[Late if non working day]]="Late",Table14[[#This Row],[BH or Weekend]]="Y"),1,0)</f>
        <v>0</v>
      </c>
      <c r="N184" s="33">
        <f>NETWORKDAYS($H$2,Table14[[#This Row],[Standard Payment Date]],'Non working days'!$A$3:$A$27)</f>
        <v>1</v>
      </c>
      <c r="O184" s="33">
        <f>Table14[[#This Row],[NetWorkDays]]-1</f>
        <v>0</v>
      </c>
      <c r="P184" s="33">
        <f>Table14[[#This Row],[NetWorkDays]]</f>
        <v>1</v>
      </c>
      <c r="Q18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184" s="31" t="str">
        <f>TEXT(Table14[[#This Row],[Pay Date]],"ddd")</f>
        <v>Tue</v>
      </c>
      <c r="S184" s="34">
        <f>WORKDAY(Table14[[#This Row],[Pay Date]],-3,'Non working days'!$A$3:$A$598)</f>
        <v>45743</v>
      </c>
      <c r="T184" s="31" t="str">
        <f>TEXT(Table14[[#This Row],[Upload Date]],"ddd")</f>
        <v>Thu</v>
      </c>
      <c r="U184" s="34">
        <f>WORKDAY(Table14[[#This Row],[Upload Date]],-5,'Non working days'!$A$3:$A$598)</f>
        <v>45736</v>
      </c>
      <c r="V184" s="31" t="str">
        <f>TEXT(Table14[[#This Row],[Deadline for Variation Submission]],"ddd")</f>
        <v>Thu</v>
      </c>
      <c r="W184" s="29"/>
      <c r="X184" s="1"/>
    </row>
    <row r="185" spans="1:24" x14ac:dyDescent="0.3">
      <c r="A185" t="str">
        <f>CONCATENATE(Table14[[#This Row],[Cipher]], " ",Table14[[#This Row],[Payment Type]])</f>
        <v>HT Pharmacy</v>
      </c>
      <c r="B185" s="30" t="s">
        <v>103</v>
      </c>
      <c r="C185" s="30" t="s">
        <v>39</v>
      </c>
      <c r="D185" s="30" t="s">
        <v>104</v>
      </c>
      <c r="E185" s="31" t="s">
        <v>48</v>
      </c>
      <c r="F185" s="30">
        <v>14</v>
      </c>
      <c r="G185" s="31"/>
      <c r="H18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185" s="31" t="str">
        <f>TEXT(Table14[[#This Row],[Standard Payment Date]],"ddd")</f>
        <v>Mon</v>
      </c>
      <c r="J185" s="31" t="str">
        <f>IF(ISNA(MATCH(Table14[[#This Row],[Standard Payment Date]],'Non working days'!$A$3:$A$226,0)),"N","Y")</f>
        <v>N</v>
      </c>
      <c r="K185" s="31" t="str">
        <f>IF(OR(Table14[[#This Row],[Unmodified Day of Week]]="Sat",Table14[[#This Row],[Unmodified Day of Week]]="Sun"),"Y","N")</f>
        <v>N</v>
      </c>
      <c r="L185" s="31" t="str">
        <f>IF(OR(Table14[[#This Row],[Bank Holiday?]]="Y",Table14[[#This Row],[Weekend?]]="Y"),"Y","N")</f>
        <v>N</v>
      </c>
      <c r="M185" s="31">
        <f>IF(AND(Table14[[#This Row],[Late if non working day]]="Late",Table14[[#This Row],[BH or Weekend]]="Y"),1,0)</f>
        <v>0</v>
      </c>
      <c r="N185" s="33">
        <f>NETWORKDAYS($H$2,Table14[[#This Row],[Standard Payment Date]],'Non working days'!$A$3:$A$27)</f>
        <v>10</v>
      </c>
      <c r="O185" s="33">
        <f>Table14[[#This Row],[NetWorkDays]]-1</f>
        <v>9</v>
      </c>
      <c r="P185" s="33">
        <f>Table14[[#This Row],[NetWorkDays]]</f>
        <v>10</v>
      </c>
      <c r="Q18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185" s="31" t="str">
        <f>TEXT(Table14[[#This Row],[Pay Date]],"ddd")</f>
        <v>Mon</v>
      </c>
      <c r="S185" s="34">
        <f>WORKDAY(Table14[[#This Row],[Pay Date]],-3,'Non working days'!$A$3:$A$598)</f>
        <v>45756</v>
      </c>
      <c r="T185" s="31" t="str">
        <f>TEXT(Table14[[#This Row],[Upload Date]],"ddd")</f>
        <v>Wed</v>
      </c>
      <c r="U185" s="34">
        <f>WORKDAY(Table14[[#This Row],[Upload Date]],-5,'Non working days'!$A$3:$A$598)</f>
        <v>45749</v>
      </c>
      <c r="V185" s="31" t="str">
        <f>TEXT(Table14[[#This Row],[Deadline for Variation Submission]],"ddd")</f>
        <v>Wed</v>
      </c>
      <c r="W185" s="29"/>
      <c r="X185" s="1"/>
    </row>
    <row r="186" spans="1:24" x14ac:dyDescent="0.3">
      <c r="A186" t="str">
        <f>CONCATENATE(Table14[[#This Row],[Cipher]], " ",Table14[[#This Row],[Payment Type]])</f>
        <v>HT A/PMS</v>
      </c>
      <c r="B186" s="30" t="s">
        <v>103</v>
      </c>
      <c r="C186" s="30" t="s">
        <v>39</v>
      </c>
      <c r="D186" s="30" t="s">
        <v>104</v>
      </c>
      <c r="E186" s="31" t="s">
        <v>49</v>
      </c>
      <c r="F186" s="30">
        <v>15</v>
      </c>
      <c r="G186" s="30"/>
      <c r="H18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186" s="31" t="str">
        <f>TEXT(Table14[[#This Row],[Standard Payment Date]],"ddd")</f>
        <v>Tue</v>
      </c>
      <c r="J186" s="31" t="str">
        <f>IF(ISNA(MATCH(Table14[[#This Row],[Standard Payment Date]],'Non working days'!$A$3:$A$226,0)),"N","Y")</f>
        <v>N</v>
      </c>
      <c r="K186" s="31" t="str">
        <f>IF(OR(Table14[[#This Row],[Unmodified Day of Week]]="Sat",Table14[[#This Row],[Unmodified Day of Week]]="Sun"),"Y","N")</f>
        <v>N</v>
      </c>
      <c r="L186" s="31" t="str">
        <f>IF(OR(Table14[[#This Row],[Bank Holiday?]]="Y",Table14[[#This Row],[Weekend?]]="Y"),"Y","N")</f>
        <v>N</v>
      </c>
      <c r="M186" s="31">
        <f>IF(AND(Table14[[#This Row],[Late if non working day]]="Late",Table14[[#This Row],[BH or Weekend]]="Y"),1,0)</f>
        <v>0</v>
      </c>
      <c r="N186" s="33">
        <f>NETWORKDAYS($H$2,Table14[[#This Row],[Standard Payment Date]],'Non working days'!$A$3:$A$27)</f>
        <v>11</v>
      </c>
      <c r="O186" s="33">
        <f>Table14[[#This Row],[NetWorkDays]]-1</f>
        <v>10</v>
      </c>
      <c r="P186" s="33">
        <f>Table14[[#This Row],[NetWorkDays]]</f>
        <v>11</v>
      </c>
      <c r="Q18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186" s="31" t="str">
        <f>TEXT(Table14[[#This Row],[Pay Date]],"ddd")</f>
        <v>Tue</v>
      </c>
      <c r="S186" s="34">
        <f>WORKDAY(Table14[[#This Row],[Pay Date]],-3,'Non working days'!$A$3:$A$598)</f>
        <v>45757</v>
      </c>
      <c r="T186" s="31" t="str">
        <f>TEXT(Table14[[#This Row],[Upload Date]],"ddd")</f>
        <v>Thu</v>
      </c>
      <c r="U186" s="34">
        <f>WORKDAY(Table14[[#This Row],[Upload Date]],-5,'Non working days'!$A$3:$A$598)</f>
        <v>45750</v>
      </c>
      <c r="V186" s="31" t="str">
        <f>TEXT(Table14[[#This Row],[Deadline for Variation Submission]],"ddd")</f>
        <v>Thu</v>
      </c>
      <c r="W186" s="29"/>
      <c r="X186" s="1"/>
    </row>
    <row r="187" spans="1:24" x14ac:dyDescent="0.3">
      <c r="A187" t="str">
        <f>CONCATENATE(Table14[[#This Row],[Cipher]], " ",Table14[[#This Row],[Payment Type]])</f>
        <v>HT GMS</v>
      </c>
      <c r="B187" s="30" t="s">
        <v>103</v>
      </c>
      <c r="C187" s="30" t="s">
        <v>39</v>
      </c>
      <c r="D187" s="30" t="s">
        <v>104</v>
      </c>
      <c r="E187" s="30" t="s">
        <v>50</v>
      </c>
      <c r="F187" s="30" t="s">
        <v>51</v>
      </c>
      <c r="G187" s="31"/>
      <c r="H18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187" s="31" t="str">
        <f>TEXT(Table14[[#This Row],[Standard Payment Date]],"ddd")</f>
        <v>Wed</v>
      </c>
      <c r="J187" s="31" t="str">
        <f>IF(ISNA(MATCH(Table14[[#This Row],[Standard Payment Date]],'Non working days'!$A$3:$A$226,0)),"N","Y")</f>
        <v>N</v>
      </c>
      <c r="K187" s="31" t="str">
        <f>IF(OR(Table14[[#This Row],[Unmodified Day of Week]]="Sat",Table14[[#This Row],[Unmodified Day of Week]]="Sun"),"Y","N")</f>
        <v>N</v>
      </c>
      <c r="L187" s="31" t="str">
        <f>IF(OR(Table14[[#This Row],[Bank Holiday?]]="Y",Table14[[#This Row],[Weekend?]]="Y"),"Y","N")</f>
        <v>N</v>
      </c>
      <c r="M187" s="31">
        <f>IF(AND(Table14[[#This Row],[Late if non working day]]="Late",Table14[[#This Row],[BH or Weekend]]="Y"),1,0)</f>
        <v>0</v>
      </c>
      <c r="N187" s="33">
        <f>NETWORKDAYS($H$2,Table14[[#This Row],[Standard Payment Date]],'Non working days'!$A$3:$A$27)</f>
        <v>20</v>
      </c>
      <c r="O187" s="33">
        <f>Table14[[#This Row],[NetWorkDays]]-1</f>
        <v>19</v>
      </c>
      <c r="P187" s="33">
        <f>Table14[[#This Row],[NetWorkDays]]</f>
        <v>20</v>
      </c>
      <c r="Q18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187" s="31" t="str">
        <f>TEXT(Table14[[#This Row],[Pay Date]],"ddd")</f>
        <v>Wed</v>
      </c>
      <c r="S187" s="34">
        <f>WORKDAY(Table14[[#This Row],[Pay Date]],-3,'Non working days'!$A$3:$A$598)</f>
        <v>45772</v>
      </c>
      <c r="T187" s="31" t="str">
        <f>TEXT(Table14[[#This Row],[Upload Date]],"ddd")</f>
        <v>Fri</v>
      </c>
      <c r="U187" s="34">
        <f>WORKDAY(Table14[[#This Row],[Upload Date]],-5,'Non working days'!$A$3:$A$598)</f>
        <v>45763</v>
      </c>
      <c r="V187" s="31" t="str">
        <f>TEXT(Table14[[#This Row],[Deadline for Variation Submission]],"ddd")</f>
        <v>Wed</v>
      </c>
      <c r="W187" s="29"/>
      <c r="X187" s="1"/>
    </row>
    <row r="188" spans="1:24" x14ac:dyDescent="0.3">
      <c r="A188" t="str">
        <f>CONCATENATE(Table14[[#This Row],[Cipher]], " ",Table14[[#This Row],[Payment Type]])</f>
        <v>KC PMS Adhoc</v>
      </c>
      <c r="B188" s="30" t="s">
        <v>105</v>
      </c>
      <c r="C188" s="30" t="s">
        <v>39</v>
      </c>
      <c r="D188" s="30" t="s">
        <v>106</v>
      </c>
      <c r="E188" s="30" t="s">
        <v>56</v>
      </c>
      <c r="F188" s="30">
        <v>5</v>
      </c>
      <c r="G188" s="31"/>
      <c r="H18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45752</v>
      </c>
      <c r="I188" s="31" t="str">
        <f>TEXT(Table14[[#This Row],[Standard Payment Date]],"ddd")</f>
        <v>Sat</v>
      </c>
      <c r="J188" s="31" t="str">
        <f>IF(ISNA(MATCH(Table14[[#This Row],[Standard Payment Date]],'Non working days'!$A$3:$A$226,0)),"N","Y")</f>
        <v>N</v>
      </c>
      <c r="K188" s="31" t="str">
        <f>IF(OR(Table14[[#This Row],[Unmodified Day of Week]]="Sat",Table14[[#This Row],[Unmodified Day of Week]]="Sun"),"Y","N")</f>
        <v>Y</v>
      </c>
      <c r="L188" s="31" t="str">
        <f>IF(OR(Table14[[#This Row],[Bank Holiday?]]="Y",Table14[[#This Row],[Weekend?]]="Y"),"Y","N")</f>
        <v>Y</v>
      </c>
      <c r="M188" s="31">
        <f>IF(AND(Table14[[#This Row],[Late if non working day]]="Late",Table14[[#This Row],[BH or Weekend]]="Y"),1,0)</f>
        <v>0</v>
      </c>
      <c r="N188" s="33">
        <f>NETWORKDAYS($H$2,Table14[[#This Row],[Standard Payment Date]],'Non working days'!$A$3:$A$27)</f>
        <v>4</v>
      </c>
      <c r="O188" s="33">
        <f>Table14[[#This Row],[NetWorkDays]]-1</f>
        <v>3</v>
      </c>
      <c r="P188" s="33">
        <f>Table14[[#This Row],[NetWorkDays]]</f>
        <v>4</v>
      </c>
      <c r="Q18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45751</v>
      </c>
      <c r="R188" s="31" t="str">
        <f>TEXT(Table14[[#This Row],[Pay Date]],"ddd")</f>
        <v>Fri</v>
      </c>
      <c r="S188" s="34">
        <f>WORKDAY(Table14[[#This Row],[Pay Date]],-3,'Non working days'!$A$3:$A$598)</f>
        <v>45748</v>
      </c>
      <c r="T188" s="31" t="str">
        <f>TEXT(Table14[[#This Row],[Upload Date]],"ddd")</f>
        <v>Tue</v>
      </c>
      <c r="U188" s="34">
        <f>WORKDAY(Table14[[#This Row],[Upload Date]],-5,'Non working days'!$A$3:$A$598)</f>
        <v>45741</v>
      </c>
      <c r="V188" s="31" t="str">
        <f>TEXT(Table14[[#This Row],[Deadline for Variation Submission]],"ddd")</f>
        <v>Tue</v>
      </c>
      <c r="W188" s="29"/>
      <c r="X188" s="1"/>
    </row>
    <row r="189" spans="1:24" x14ac:dyDescent="0.3">
      <c r="A189" t="str">
        <f>CONCATENATE(Table14[[#This Row],[Cipher]], " ",Table14[[#This Row],[Payment Type]])</f>
        <v>KC GMS Adhoc</v>
      </c>
      <c r="B189" s="30" t="s">
        <v>105</v>
      </c>
      <c r="C189" s="30" t="s">
        <v>39</v>
      </c>
      <c r="D189" s="30" t="s">
        <v>106</v>
      </c>
      <c r="E189" s="30" t="s">
        <v>71</v>
      </c>
      <c r="F189" s="30">
        <v>5</v>
      </c>
      <c r="G189" s="31"/>
      <c r="H18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45752</v>
      </c>
      <c r="I189" s="31" t="str">
        <f>TEXT(Table14[[#This Row],[Standard Payment Date]],"ddd")</f>
        <v>Sat</v>
      </c>
      <c r="J189" s="31" t="str">
        <f>IF(ISNA(MATCH(Table14[[#This Row],[Standard Payment Date]],'Non working days'!$A$3:$A$226,0)),"N","Y")</f>
        <v>N</v>
      </c>
      <c r="K189" s="31" t="str">
        <f>IF(OR(Table14[[#This Row],[Unmodified Day of Week]]="Sat",Table14[[#This Row],[Unmodified Day of Week]]="Sun"),"Y","N")</f>
        <v>Y</v>
      </c>
      <c r="L189" s="31" t="str">
        <f>IF(OR(Table14[[#This Row],[Bank Holiday?]]="Y",Table14[[#This Row],[Weekend?]]="Y"),"Y","N")</f>
        <v>Y</v>
      </c>
      <c r="M189" s="31">
        <f>IF(AND(Table14[[#This Row],[Late if non working day]]="Late",Table14[[#This Row],[BH or Weekend]]="Y"),1,0)</f>
        <v>0</v>
      </c>
      <c r="N189" s="33">
        <f>NETWORKDAYS($H$2,Table14[[#This Row],[Standard Payment Date]],'Non working days'!$A$3:$A$27)</f>
        <v>4</v>
      </c>
      <c r="O189" s="33">
        <f>Table14[[#This Row],[NetWorkDays]]-1</f>
        <v>3</v>
      </c>
      <c r="P189" s="33">
        <f>Table14[[#This Row],[NetWorkDays]]</f>
        <v>4</v>
      </c>
      <c r="Q18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45751</v>
      </c>
      <c r="R189" s="31" t="str">
        <f>TEXT(Table14[[#This Row],[Pay Date]],"ddd")</f>
        <v>Fri</v>
      </c>
      <c r="S189" s="34">
        <f>WORKDAY(Table14[[#This Row],[Pay Date]],-3,'Non working days'!$A$3:$A$598)</f>
        <v>45748</v>
      </c>
      <c r="T189" s="31" t="str">
        <f>TEXT(Table14[[#This Row],[Upload Date]],"ddd")</f>
        <v>Tue</v>
      </c>
      <c r="U189" s="34">
        <f>WORKDAY(Table14[[#This Row],[Upload Date]],-5,'Non working days'!$A$3:$A$598)</f>
        <v>45741</v>
      </c>
      <c r="V189" s="31" t="str">
        <f>TEXT(Table14[[#This Row],[Deadline for Variation Submission]],"ddd")</f>
        <v>Tue</v>
      </c>
      <c r="W189" s="29"/>
      <c r="X189" s="1"/>
    </row>
    <row r="190" spans="1:24" x14ac:dyDescent="0.3">
      <c r="A190" t="str">
        <f>CONCATENATE(Table14[[#This Row],[Cipher]], " ",Table14[[#This Row],[Payment Type]])</f>
        <v>KC Pharmacy</v>
      </c>
      <c r="B190" s="30" t="s">
        <v>105</v>
      </c>
      <c r="C190" s="30" t="s">
        <v>39</v>
      </c>
      <c r="D190" s="30" t="s">
        <v>106</v>
      </c>
      <c r="E190" s="31" t="s">
        <v>48</v>
      </c>
      <c r="F190" s="30">
        <v>14</v>
      </c>
      <c r="G190" s="31"/>
      <c r="H19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190" s="31" t="str">
        <f>TEXT(Table14[[#This Row],[Standard Payment Date]],"ddd")</f>
        <v>Mon</v>
      </c>
      <c r="J190" s="31" t="str">
        <f>IF(ISNA(MATCH(Table14[[#This Row],[Standard Payment Date]],'Non working days'!$A$3:$A$226,0)),"N","Y")</f>
        <v>N</v>
      </c>
      <c r="K190" s="31" t="str">
        <f>IF(OR(Table14[[#This Row],[Unmodified Day of Week]]="Sat",Table14[[#This Row],[Unmodified Day of Week]]="Sun"),"Y","N")</f>
        <v>N</v>
      </c>
      <c r="L190" s="31" t="str">
        <f>IF(OR(Table14[[#This Row],[Bank Holiday?]]="Y",Table14[[#This Row],[Weekend?]]="Y"),"Y","N")</f>
        <v>N</v>
      </c>
      <c r="M190" s="31">
        <f>IF(AND(Table14[[#This Row],[Late if non working day]]="Late",Table14[[#This Row],[BH or Weekend]]="Y"),1,0)</f>
        <v>0</v>
      </c>
      <c r="N190" s="33">
        <f>NETWORKDAYS($H$2,Table14[[#This Row],[Standard Payment Date]],'Non working days'!$A$3:$A$27)</f>
        <v>10</v>
      </c>
      <c r="O190" s="33">
        <f>Table14[[#This Row],[NetWorkDays]]-1</f>
        <v>9</v>
      </c>
      <c r="P190" s="33">
        <f>Table14[[#This Row],[NetWorkDays]]</f>
        <v>10</v>
      </c>
      <c r="Q19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190" s="31" t="str">
        <f>TEXT(Table14[[#This Row],[Pay Date]],"ddd")</f>
        <v>Mon</v>
      </c>
      <c r="S190" s="34">
        <f>WORKDAY(Table14[[#This Row],[Pay Date]],-3,'Non working days'!$A$3:$A$598)</f>
        <v>45756</v>
      </c>
      <c r="T190" s="31" t="str">
        <f>TEXT(Table14[[#This Row],[Upload Date]],"ddd")</f>
        <v>Wed</v>
      </c>
      <c r="U190" s="34">
        <f>WORKDAY(Table14[[#This Row],[Upload Date]],-5,'Non working days'!$A$3:$A$598)</f>
        <v>45749</v>
      </c>
      <c r="V190" s="31" t="str">
        <f>TEXT(Table14[[#This Row],[Deadline for Variation Submission]],"ddd")</f>
        <v>Wed</v>
      </c>
      <c r="W190" s="29"/>
      <c r="X190" s="1"/>
    </row>
    <row r="191" spans="1:24" x14ac:dyDescent="0.3">
      <c r="A191" t="str">
        <f>CONCATENATE(Table14[[#This Row],[Cipher]], " ",Table14[[#This Row],[Payment Type]])</f>
        <v>KC GMS</v>
      </c>
      <c r="B191" s="30" t="s">
        <v>105</v>
      </c>
      <c r="C191" s="30" t="s">
        <v>39</v>
      </c>
      <c r="D191" s="30" t="s">
        <v>106</v>
      </c>
      <c r="E191" s="30" t="s">
        <v>50</v>
      </c>
      <c r="F191" s="30">
        <v>20</v>
      </c>
      <c r="G191" s="31"/>
      <c r="H19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191" s="31" t="str">
        <f>TEXT(Table14[[#This Row],[Standard Payment Date]],"ddd")</f>
        <v>Sun</v>
      </c>
      <c r="J191" s="31" t="str">
        <f>IF(ISNA(MATCH(Table14[[#This Row],[Standard Payment Date]],'Non working days'!$A$3:$A$226,0)),"N","Y")</f>
        <v>N</v>
      </c>
      <c r="K191" s="31" t="str">
        <f>IF(OR(Table14[[#This Row],[Unmodified Day of Week]]="Sat",Table14[[#This Row],[Unmodified Day of Week]]="Sun"),"Y","N")</f>
        <v>Y</v>
      </c>
      <c r="L191" s="31" t="str">
        <f>IF(OR(Table14[[#This Row],[Bank Holiday?]]="Y",Table14[[#This Row],[Weekend?]]="Y"),"Y","N")</f>
        <v>Y</v>
      </c>
      <c r="M191" s="31">
        <f>IF(AND(Table14[[#This Row],[Late if non working day]]="Late",Table14[[#This Row],[BH or Weekend]]="Y"),1,0)</f>
        <v>0</v>
      </c>
      <c r="N191" s="33">
        <f>NETWORKDAYS($H$2,Table14[[#This Row],[Standard Payment Date]],'Non working days'!$A$3:$A$27)</f>
        <v>13</v>
      </c>
      <c r="O191" s="33">
        <f>Table14[[#This Row],[NetWorkDays]]-1</f>
        <v>12</v>
      </c>
      <c r="P191" s="33">
        <f>Table14[[#This Row],[NetWorkDays]]</f>
        <v>13</v>
      </c>
      <c r="Q19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191" s="31" t="str">
        <f>TEXT(Table14[[#This Row],[Pay Date]],"ddd")</f>
        <v>Thu</v>
      </c>
      <c r="S191" s="34">
        <f>WORKDAY(Table14[[#This Row],[Pay Date]],-3,'Non working days'!$A$3:$A$598)</f>
        <v>45761</v>
      </c>
      <c r="T191" s="31" t="str">
        <f>TEXT(Table14[[#This Row],[Upload Date]],"ddd")</f>
        <v>Mon</v>
      </c>
      <c r="U191" s="34">
        <f>WORKDAY(Table14[[#This Row],[Upload Date]],-5,'Non working days'!$A$3:$A$598)</f>
        <v>45754</v>
      </c>
      <c r="V191" s="31" t="str">
        <f>TEXT(Table14[[#This Row],[Deadline for Variation Submission]],"ddd")</f>
        <v>Mon</v>
      </c>
      <c r="W191" s="29"/>
      <c r="X191" s="1"/>
    </row>
    <row r="192" spans="1:24" x14ac:dyDescent="0.3">
      <c r="A192" t="str">
        <f>CONCATENATE(Table14[[#This Row],[Cipher]], " ",Table14[[#This Row],[Payment Type]])</f>
        <v>KC A/PMS</v>
      </c>
      <c r="B192" s="30" t="s">
        <v>105</v>
      </c>
      <c r="C192" s="30" t="s">
        <v>39</v>
      </c>
      <c r="D192" s="30" t="s">
        <v>106</v>
      </c>
      <c r="E192" s="31" t="s">
        <v>49</v>
      </c>
      <c r="F192" s="30">
        <v>20</v>
      </c>
      <c r="G192" s="30"/>
      <c r="H19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192" s="31" t="str">
        <f>TEXT(Table14[[#This Row],[Standard Payment Date]],"ddd")</f>
        <v>Sun</v>
      </c>
      <c r="J192" s="31" t="str">
        <f>IF(ISNA(MATCH(Table14[[#This Row],[Standard Payment Date]],'Non working days'!$A$3:$A$226,0)),"N","Y")</f>
        <v>N</v>
      </c>
      <c r="K192" s="31" t="str">
        <f>IF(OR(Table14[[#This Row],[Unmodified Day of Week]]="Sat",Table14[[#This Row],[Unmodified Day of Week]]="Sun"),"Y","N")</f>
        <v>Y</v>
      </c>
      <c r="L192" s="31" t="str">
        <f>IF(OR(Table14[[#This Row],[Bank Holiday?]]="Y",Table14[[#This Row],[Weekend?]]="Y"),"Y","N")</f>
        <v>Y</v>
      </c>
      <c r="M192" s="31">
        <f>IF(AND(Table14[[#This Row],[Late if non working day]]="Late",Table14[[#This Row],[BH or Weekend]]="Y"),1,0)</f>
        <v>0</v>
      </c>
      <c r="N192" s="33">
        <f>NETWORKDAYS($H$2,Table14[[#This Row],[Standard Payment Date]],'Non working days'!$A$3:$A$27)</f>
        <v>13</v>
      </c>
      <c r="O192" s="33">
        <f>Table14[[#This Row],[NetWorkDays]]-1</f>
        <v>12</v>
      </c>
      <c r="P192" s="33">
        <f>Table14[[#This Row],[NetWorkDays]]</f>
        <v>13</v>
      </c>
      <c r="Q19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192" s="31" t="str">
        <f>TEXT(Table14[[#This Row],[Pay Date]],"ddd")</f>
        <v>Thu</v>
      </c>
      <c r="S192" s="34">
        <f>WORKDAY(Table14[[#This Row],[Pay Date]],-3,'Non working days'!$A$3:$A$598)</f>
        <v>45761</v>
      </c>
      <c r="T192" s="31" t="str">
        <f>TEXT(Table14[[#This Row],[Upload Date]],"ddd")</f>
        <v>Mon</v>
      </c>
      <c r="U192" s="34">
        <f>WORKDAY(Table14[[#This Row],[Upload Date]],-5,'Non working days'!$A$3:$A$598)</f>
        <v>45754</v>
      </c>
      <c r="V192" s="31" t="str">
        <f>TEXT(Table14[[#This Row],[Deadline for Variation Submission]],"ddd")</f>
        <v>Mon</v>
      </c>
      <c r="W192" s="29"/>
      <c r="X192" s="1"/>
    </row>
    <row r="193" spans="1:24" x14ac:dyDescent="0.3">
      <c r="A193" t="str">
        <f>CONCATENATE(Table14[[#This Row],[Cipher]], " ",Table14[[#This Row],[Payment Type]])</f>
        <v>KC Prescribing GMS</v>
      </c>
      <c r="B193" s="30" t="s">
        <v>105</v>
      </c>
      <c r="C193" s="30" t="s">
        <v>39</v>
      </c>
      <c r="D193" s="30" t="s">
        <v>106</v>
      </c>
      <c r="E193" s="30" t="s">
        <v>44</v>
      </c>
      <c r="F193" s="30">
        <v>20</v>
      </c>
      <c r="G193" s="30"/>
      <c r="H19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193" s="31" t="str">
        <f>TEXT(Table14[[#This Row],[Standard Payment Date]],"ddd")</f>
        <v>Sun</v>
      </c>
      <c r="J193" s="31" t="str">
        <f>IF(ISNA(MATCH(Table14[[#This Row],[Standard Payment Date]],'Non working days'!$A$3:$A$226,0)),"N","Y")</f>
        <v>N</v>
      </c>
      <c r="K193" s="31" t="str">
        <f>IF(OR(Table14[[#This Row],[Unmodified Day of Week]]="Sat",Table14[[#This Row],[Unmodified Day of Week]]="Sun"),"Y","N")</f>
        <v>Y</v>
      </c>
      <c r="L193" s="31" t="str">
        <f>IF(OR(Table14[[#This Row],[Bank Holiday?]]="Y",Table14[[#This Row],[Weekend?]]="Y"),"Y","N")</f>
        <v>Y</v>
      </c>
      <c r="M193" s="31">
        <f>IF(AND(Table14[[#This Row],[Late if non working day]]="Late",Table14[[#This Row],[BH or Weekend]]="Y"),1,0)</f>
        <v>0</v>
      </c>
      <c r="N193" s="33">
        <f>NETWORKDAYS($H$2,Table14[[#This Row],[Standard Payment Date]],'Non working days'!$A$3:$A$27)</f>
        <v>13</v>
      </c>
      <c r="O193" s="33">
        <f>Table14[[#This Row],[NetWorkDays]]-1</f>
        <v>12</v>
      </c>
      <c r="P193" s="33">
        <f>Table14[[#This Row],[NetWorkDays]]</f>
        <v>13</v>
      </c>
      <c r="Q19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193" s="31" t="str">
        <f>TEXT(Table14[[#This Row],[Pay Date]],"ddd")</f>
        <v>Thu</v>
      </c>
      <c r="S193" s="34">
        <f>WORKDAY(Table14[[#This Row],[Pay Date]],-3,'Non working days'!$A$3:$A$598)</f>
        <v>45761</v>
      </c>
      <c r="T193" s="31" t="str">
        <f>TEXT(Table14[[#This Row],[Upload Date]],"ddd")</f>
        <v>Mon</v>
      </c>
      <c r="U193" s="34">
        <f>WORKDAY(Table14[[#This Row],[Upload Date]],-5,'Non working days'!$A$3:$A$598)</f>
        <v>45754</v>
      </c>
      <c r="V193" s="31" t="str">
        <f>TEXT(Table14[[#This Row],[Deadline for Variation Submission]],"ddd")</f>
        <v>Mon</v>
      </c>
      <c r="W193" s="29"/>
      <c r="X193" s="1"/>
    </row>
    <row r="194" spans="1:24" x14ac:dyDescent="0.3">
      <c r="A194" t="str">
        <f>CONCATENATE(Table14[[#This Row],[Cipher]], " ",Table14[[#This Row],[Payment Type]])</f>
        <v>KC Prescribing PMS</v>
      </c>
      <c r="B194" s="30" t="s">
        <v>105</v>
      </c>
      <c r="C194" s="30" t="s">
        <v>39</v>
      </c>
      <c r="D194" s="30" t="s">
        <v>106</v>
      </c>
      <c r="E194" s="30" t="s">
        <v>45</v>
      </c>
      <c r="F194" s="30">
        <v>20</v>
      </c>
      <c r="G194" s="30"/>
      <c r="H19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194" s="31" t="str">
        <f>TEXT(Table14[[#This Row],[Standard Payment Date]],"ddd")</f>
        <v>Sun</v>
      </c>
      <c r="J194" s="31" t="str">
        <f>IF(ISNA(MATCH(Table14[[#This Row],[Standard Payment Date]],'Non working days'!$A$3:$A$226,0)),"N","Y")</f>
        <v>N</v>
      </c>
      <c r="K194" s="31" t="str">
        <f>IF(OR(Table14[[#This Row],[Unmodified Day of Week]]="Sat",Table14[[#This Row],[Unmodified Day of Week]]="Sun"),"Y","N")</f>
        <v>Y</v>
      </c>
      <c r="L194" s="31" t="str">
        <f>IF(OR(Table14[[#This Row],[Bank Holiday?]]="Y",Table14[[#This Row],[Weekend?]]="Y"),"Y","N")</f>
        <v>Y</v>
      </c>
      <c r="M194" s="31">
        <f>IF(AND(Table14[[#This Row],[Late if non working day]]="Late",Table14[[#This Row],[BH or Weekend]]="Y"),1,0)</f>
        <v>0</v>
      </c>
      <c r="N194" s="33">
        <f>NETWORKDAYS($H$2,Table14[[#This Row],[Standard Payment Date]],'Non working days'!$A$3:$A$27)</f>
        <v>13</v>
      </c>
      <c r="O194" s="33">
        <f>Table14[[#This Row],[NetWorkDays]]-1</f>
        <v>12</v>
      </c>
      <c r="P194" s="33">
        <f>Table14[[#This Row],[NetWorkDays]]</f>
        <v>13</v>
      </c>
      <c r="Q19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194" s="31" t="str">
        <f>TEXT(Table14[[#This Row],[Pay Date]],"ddd")</f>
        <v>Thu</v>
      </c>
      <c r="S194" s="34">
        <f>WORKDAY(Table14[[#This Row],[Pay Date]],-3,'Non working days'!$A$3:$A$598)</f>
        <v>45761</v>
      </c>
      <c r="T194" s="31" t="str">
        <f>TEXT(Table14[[#This Row],[Upload Date]],"ddd")</f>
        <v>Mon</v>
      </c>
      <c r="U194" s="34">
        <f>WORKDAY(Table14[[#This Row],[Upload Date]],-5,'Non working days'!$A$3:$A$598)</f>
        <v>45754</v>
      </c>
      <c r="V194" s="31" t="str">
        <f>TEXT(Table14[[#This Row],[Deadline for Variation Submission]],"ddd")</f>
        <v>Mon</v>
      </c>
      <c r="W194" s="29"/>
      <c r="X194" s="1"/>
    </row>
    <row r="195" spans="1:24" x14ac:dyDescent="0.3">
      <c r="A195" t="str">
        <f>CONCATENATE(Table14[[#This Row],[Cipher]], " ",Table14[[#This Row],[Payment Type]])</f>
        <v>KC Dispensing GMS</v>
      </c>
      <c r="B195" s="30" t="s">
        <v>105</v>
      </c>
      <c r="C195" s="30" t="s">
        <v>39</v>
      </c>
      <c r="D195" s="30" t="s">
        <v>106</v>
      </c>
      <c r="E195" s="31" t="s">
        <v>41</v>
      </c>
      <c r="F195" s="30" t="s">
        <v>107</v>
      </c>
      <c r="G195" s="30"/>
      <c r="H19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195" s="31" t="str">
        <f>TEXT(Table14[[#This Row],[Standard Payment Date]],"ddd")</f>
        <v>Thu</v>
      </c>
      <c r="J195" s="31" t="str">
        <f>IF(ISNA(MATCH(Table14[[#This Row],[Standard Payment Date]],'Non working days'!$A$3:$A$226,0)),"N","Y")</f>
        <v>N</v>
      </c>
      <c r="K195" s="31" t="str">
        <f>IF(OR(Table14[[#This Row],[Unmodified Day of Week]]="Sat",Table14[[#This Row],[Unmodified Day of Week]]="Sun"),"Y","N")</f>
        <v>N</v>
      </c>
      <c r="L195" s="31" t="str">
        <f>IF(OR(Table14[[#This Row],[Bank Holiday?]]="Y",Table14[[#This Row],[Weekend?]]="Y"),"Y","N")</f>
        <v>N</v>
      </c>
      <c r="M195" s="31">
        <f>IF(AND(Table14[[#This Row],[Late if non working day]]="Late",Table14[[#This Row],[BH or Weekend]]="Y"),1,0)</f>
        <v>0</v>
      </c>
      <c r="N195" s="33">
        <f>NETWORKDAYS($H$2,Table14[[#This Row],[Standard Payment Date]],'Non working days'!$A$3:$A$27)</f>
        <v>16</v>
      </c>
      <c r="O195" s="33">
        <f>Table14[[#This Row],[NetWorkDays]]-1</f>
        <v>15</v>
      </c>
      <c r="P195" s="33">
        <f>Table14[[#This Row],[NetWorkDays]]</f>
        <v>16</v>
      </c>
      <c r="Q19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195" s="31" t="str">
        <f>TEXT(Table14[[#This Row],[Pay Date]],"ddd")</f>
        <v>Thu</v>
      </c>
      <c r="S195" s="34">
        <f>WORKDAY(Table14[[#This Row],[Pay Date]],-3,'Non working days'!$A$3:$A$598)</f>
        <v>45764</v>
      </c>
      <c r="T195" s="31" t="str">
        <f>TEXT(Table14[[#This Row],[Upload Date]],"ddd")</f>
        <v>Thu</v>
      </c>
      <c r="U195" s="34">
        <f>WORKDAY(Table14[[#This Row],[Upload Date]],-5,'Non working days'!$A$3:$A$598)</f>
        <v>45757</v>
      </c>
      <c r="V195" s="31" t="str">
        <f>TEXT(Table14[[#This Row],[Deadline for Variation Submission]],"ddd")</f>
        <v>Thu</v>
      </c>
      <c r="W195" s="29"/>
      <c r="X195" s="1"/>
    </row>
    <row r="196" spans="1:24" x14ac:dyDescent="0.3">
      <c r="A196" t="str">
        <f>CONCATENATE(Table14[[#This Row],[Cipher]], " ",Table14[[#This Row],[Payment Type]])</f>
        <v>KC Dispensing PMS</v>
      </c>
      <c r="B196" s="30" t="s">
        <v>105</v>
      </c>
      <c r="C196" s="30" t="s">
        <v>39</v>
      </c>
      <c r="D196" s="30" t="s">
        <v>106</v>
      </c>
      <c r="E196" s="30" t="s">
        <v>43</v>
      </c>
      <c r="F196" s="30" t="s">
        <v>107</v>
      </c>
      <c r="G196" s="30"/>
      <c r="H19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196" s="31" t="str">
        <f>TEXT(Table14[[#This Row],[Standard Payment Date]],"ddd")</f>
        <v>Thu</v>
      </c>
      <c r="J196" s="31" t="str">
        <f>IF(ISNA(MATCH(Table14[[#This Row],[Standard Payment Date]],'Non working days'!$A$3:$A$226,0)),"N","Y")</f>
        <v>N</v>
      </c>
      <c r="K196" s="31" t="str">
        <f>IF(OR(Table14[[#This Row],[Unmodified Day of Week]]="Sat",Table14[[#This Row],[Unmodified Day of Week]]="Sun"),"Y","N")</f>
        <v>N</v>
      </c>
      <c r="L196" s="31" t="str">
        <f>IF(OR(Table14[[#This Row],[Bank Holiday?]]="Y",Table14[[#This Row],[Weekend?]]="Y"),"Y","N")</f>
        <v>N</v>
      </c>
      <c r="M196" s="31">
        <f>IF(AND(Table14[[#This Row],[Late if non working day]]="Late",Table14[[#This Row],[BH or Weekend]]="Y"),1,0)</f>
        <v>0</v>
      </c>
      <c r="N196" s="33">
        <f>NETWORKDAYS($H$2,Table14[[#This Row],[Standard Payment Date]],'Non working days'!$A$3:$A$27)</f>
        <v>16</v>
      </c>
      <c r="O196" s="33">
        <f>Table14[[#This Row],[NetWorkDays]]-1</f>
        <v>15</v>
      </c>
      <c r="P196" s="33">
        <f>Table14[[#This Row],[NetWorkDays]]</f>
        <v>16</v>
      </c>
      <c r="Q19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196" s="31" t="str">
        <f>TEXT(Table14[[#This Row],[Pay Date]],"ddd")</f>
        <v>Thu</v>
      </c>
      <c r="S196" s="34">
        <f>WORKDAY(Table14[[#This Row],[Pay Date]],-3,'Non working days'!$A$3:$A$598)</f>
        <v>45764</v>
      </c>
      <c r="T196" s="31" t="str">
        <f>TEXT(Table14[[#This Row],[Upload Date]],"ddd")</f>
        <v>Thu</v>
      </c>
      <c r="U196" s="34">
        <f>WORKDAY(Table14[[#This Row],[Upload Date]],-5,'Non working days'!$A$3:$A$598)</f>
        <v>45757</v>
      </c>
      <c r="V196" s="31" t="str">
        <f>TEXT(Table14[[#This Row],[Deadline for Variation Submission]],"ddd")</f>
        <v>Thu</v>
      </c>
      <c r="W196" s="29"/>
      <c r="X196" s="1"/>
    </row>
    <row r="197" spans="1:24" x14ac:dyDescent="0.3">
      <c r="A197" t="str">
        <f>CONCATENATE(Table14[[#This Row],[Cipher]], " ",Table14[[#This Row],[Payment Type]])</f>
        <v>KHU Pharmacy</v>
      </c>
      <c r="B197" s="30" t="s">
        <v>108</v>
      </c>
      <c r="C197" s="30" t="s">
        <v>39</v>
      </c>
      <c r="D197" s="30" t="s">
        <v>109</v>
      </c>
      <c r="E197" s="31" t="s">
        <v>48</v>
      </c>
      <c r="F197" s="30">
        <v>14</v>
      </c>
      <c r="G197" s="31"/>
      <c r="H19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197" s="31" t="str">
        <f>TEXT(Table14[[#This Row],[Standard Payment Date]],"ddd")</f>
        <v>Mon</v>
      </c>
      <c r="J197" s="31" t="str">
        <f>IF(ISNA(MATCH(Table14[[#This Row],[Standard Payment Date]],'Non working days'!$A$3:$A$226,0)),"N","Y")</f>
        <v>N</v>
      </c>
      <c r="K197" s="31" t="str">
        <f>IF(OR(Table14[[#This Row],[Unmodified Day of Week]]="Sat",Table14[[#This Row],[Unmodified Day of Week]]="Sun"),"Y","N")</f>
        <v>N</v>
      </c>
      <c r="L197" s="31" t="str">
        <f>IF(OR(Table14[[#This Row],[Bank Holiday?]]="Y",Table14[[#This Row],[Weekend?]]="Y"),"Y","N")</f>
        <v>N</v>
      </c>
      <c r="M197" s="31">
        <f>IF(AND(Table14[[#This Row],[Late if non working day]]="Late",Table14[[#This Row],[BH or Weekend]]="Y"),1,0)</f>
        <v>0</v>
      </c>
      <c r="N197" s="33">
        <f>NETWORKDAYS($H$2,Table14[[#This Row],[Standard Payment Date]],'Non working days'!$A$3:$A$27)</f>
        <v>10</v>
      </c>
      <c r="O197" s="33">
        <f>Table14[[#This Row],[NetWorkDays]]-1</f>
        <v>9</v>
      </c>
      <c r="P197" s="33">
        <f>Table14[[#This Row],[NetWorkDays]]</f>
        <v>10</v>
      </c>
      <c r="Q19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197" s="31" t="str">
        <f>TEXT(Table14[[#This Row],[Pay Date]],"ddd")</f>
        <v>Mon</v>
      </c>
      <c r="S197" s="34">
        <f>WORKDAY(Table14[[#This Row],[Pay Date]],-3,'Non working days'!$A$3:$A$598)</f>
        <v>45756</v>
      </c>
      <c r="T197" s="31" t="str">
        <f>TEXT(Table14[[#This Row],[Upload Date]],"ddd")</f>
        <v>Wed</v>
      </c>
      <c r="U197" s="34">
        <f>WORKDAY(Table14[[#This Row],[Upload Date]],-5,'Non working days'!$A$3:$A$598)</f>
        <v>45749</v>
      </c>
      <c r="V197" s="31" t="str">
        <f>TEXT(Table14[[#This Row],[Deadline for Variation Submission]],"ddd")</f>
        <v>Wed</v>
      </c>
      <c r="W197" s="29"/>
      <c r="X197" s="1"/>
    </row>
    <row r="198" spans="1:24" x14ac:dyDescent="0.3">
      <c r="A198" t="str">
        <f>CONCATENATE(Table14[[#This Row],[Cipher]], " ",Table14[[#This Row],[Payment Type]])</f>
        <v>KHU A/PMS</v>
      </c>
      <c r="B198" s="30" t="s">
        <v>108</v>
      </c>
      <c r="C198" s="30" t="s">
        <v>39</v>
      </c>
      <c r="D198" s="30" t="s">
        <v>109</v>
      </c>
      <c r="E198" s="31" t="s">
        <v>49</v>
      </c>
      <c r="F198" s="30">
        <v>15</v>
      </c>
      <c r="G198" s="30"/>
      <c r="H19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198" s="31" t="str">
        <f>TEXT(Table14[[#This Row],[Standard Payment Date]],"ddd")</f>
        <v>Tue</v>
      </c>
      <c r="J198" s="31" t="str">
        <f>IF(ISNA(MATCH(Table14[[#This Row],[Standard Payment Date]],'Non working days'!$A$3:$A$226,0)),"N","Y")</f>
        <v>N</v>
      </c>
      <c r="K198" s="31" t="str">
        <f>IF(OR(Table14[[#This Row],[Unmodified Day of Week]]="Sat",Table14[[#This Row],[Unmodified Day of Week]]="Sun"),"Y","N")</f>
        <v>N</v>
      </c>
      <c r="L198" s="31" t="str">
        <f>IF(OR(Table14[[#This Row],[Bank Holiday?]]="Y",Table14[[#This Row],[Weekend?]]="Y"),"Y","N")</f>
        <v>N</v>
      </c>
      <c r="M198" s="31">
        <f>IF(AND(Table14[[#This Row],[Late if non working day]]="Late",Table14[[#This Row],[BH or Weekend]]="Y"),1,0)</f>
        <v>0</v>
      </c>
      <c r="N198" s="33">
        <f>NETWORKDAYS($H$2,Table14[[#This Row],[Standard Payment Date]],'Non working days'!$A$3:$A$27)</f>
        <v>11</v>
      </c>
      <c r="O198" s="33">
        <f>Table14[[#This Row],[NetWorkDays]]-1</f>
        <v>10</v>
      </c>
      <c r="P198" s="33">
        <f>Table14[[#This Row],[NetWorkDays]]</f>
        <v>11</v>
      </c>
      <c r="Q19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198" s="31" t="str">
        <f>TEXT(Table14[[#This Row],[Pay Date]],"ddd")</f>
        <v>Tue</v>
      </c>
      <c r="S198" s="34">
        <f>WORKDAY(Table14[[#This Row],[Pay Date]],-3,'Non working days'!$A$3:$A$598)</f>
        <v>45757</v>
      </c>
      <c r="T198" s="31" t="str">
        <f>TEXT(Table14[[#This Row],[Upload Date]],"ddd")</f>
        <v>Thu</v>
      </c>
      <c r="U198" s="34">
        <f>WORKDAY(Table14[[#This Row],[Upload Date]],-5,'Non working days'!$A$3:$A$598)</f>
        <v>45750</v>
      </c>
      <c r="V198" s="31" t="str">
        <f>TEXT(Table14[[#This Row],[Deadline for Variation Submission]],"ddd")</f>
        <v>Thu</v>
      </c>
      <c r="W198" s="29"/>
      <c r="X198" s="1"/>
    </row>
    <row r="199" spans="1:24" x14ac:dyDescent="0.3">
      <c r="A199" t="str">
        <f>CONCATENATE(Table14[[#This Row],[Cipher]], " ",Table14[[#This Row],[Payment Type]])</f>
        <v>KHU GMS</v>
      </c>
      <c r="B199" s="30" t="s">
        <v>108</v>
      </c>
      <c r="C199" s="30" t="s">
        <v>39</v>
      </c>
      <c r="D199" s="30" t="s">
        <v>109</v>
      </c>
      <c r="E199" s="30" t="s">
        <v>50</v>
      </c>
      <c r="F199" s="30" t="s">
        <v>51</v>
      </c>
      <c r="G199" s="31"/>
      <c r="H19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199" s="31" t="str">
        <f>TEXT(Table14[[#This Row],[Standard Payment Date]],"ddd")</f>
        <v>Wed</v>
      </c>
      <c r="J199" s="31" t="str">
        <f>IF(ISNA(MATCH(Table14[[#This Row],[Standard Payment Date]],'Non working days'!$A$3:$A$226,0)),"N","Y")</f>
        <v>N</v>
      </c>
      <c r="K199" s="31" t="str">
        <f>IF(OR(Table14[[#This Row],[Unmodified Day of Week]]="Sat",Table14[[#This Row],[Unmodified Day of Week]]="Sun"),"Y","N")</f>
        <v>N</v>
      </c>
      <c r="L199" s="31" t="str">
        <f>IF(OR(Table14[[#This Row],[Bank Holiday?]]="Y",Table14[[#This Row],[Weekend?]]="Y"),"Y","N")</f>
        <v>N</v>
      </c>
      <c r="M199" s="31">
        <f>IF(AND(Table14[[#This Row],[Late if non working day]]="Late",Table14[[#This Row],[BH or Weekend]]="Y"),1,0)</f>
        <v>0</v>
      </c>
      <c r="N199" s="33">
        <f>NETWORKDAYS($H$2,Table14[[#This Row],[Standard Payment Date]],'Non working days'!$A$3:$A$27)</f>
        <v>20</v>
      </c>
      <c r="O199" s="33">
        <f>Table14[[#This Row],[NetWorkDays]]-1</f>
        <v>19</v>
      </c>
      <c r="P199" s="33">
        <f>Table14[[#This Row],[NetWorkDays]]</f>
        <v>20</v>
      </c>
      <c r="Q19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199" s="31" t="str">
        <f>TEXT(Table14[[#This Row],[Pay Date]],"ddd")</f>
        <v>Wed</v>
      </c>
      <c r="S199" s="34">
        <f>WORKDAY(Table14[[#This Row],[Pay Date]],-3,'Non working days'!$A$3:$A$598)</f>
        <v>45772</v>
      </c>
      <c r="T199" s="31" t="str">
        <f>TEXT(Table14[[#This Row],[Upload Date]],"ddd")</f>
        <v>Fri</v>
      </c>
      <c r="U199" s="34">
        <f>WORKDAY(Table14[[#This Row],[Upload Date]],-5,'Non working days'!$A$3:$A$598)</f>
        <v>45763</v>
      </c>
      <c r="V199" s="31" t="str">
        <f>TEXT(Table14[[#This Row],[Deadline for Variation Submission]],"ddd")</f>
        <v>Wed</v>
      </c>
      <c r="W199" s="29"/>
      <c r="X199" s="1"/>
    </row>
    <row r="200" spans="1:24" x14ac:dyDescent="0.3">
      <c r="A200" t="str">
        <f>CONCATENATE(Table14[[#This Row],[Cipher]], " ",Table14[[#This Row],[Payment Type]])</f>
        <v>KHU Registrar GMS</v>
      </c>
      <c r="B200" s="30" t="s">
        <v>108</v>
      </c>
      <c r="C200" s="30" t="s">
        <v>39</v>
      </c>
      <c r="D200" s="30" t="s">
        <v>109</v>
      </c>
      <c r="E200" s="31" t="s">
        <v>46</v>
      </c>
      <c r="F200" s="30" t="s">
        <v>51</v>
      </c>
      <c r="G200" s="31"/>
      <c r="H20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00" s="31" t="str">
        <f>TEXT(Table14[[#This Row],[Standard Payment Date]],"ddd")</f>
        <v>Wed</v>
      </c>
      <c r="J200" s="31" t="str">
        <f>IF(ISNA(MATCH(Table14[[#This Row],[Standard Payment Date]],'Non working days'!$A$3:$A$226,0)),"N","Y")</f>
        <v>N</v>
      </c>
      <c r="K200" s="31" t="str">
        <f>IF(OR(Table14[[#This Row],[Unmodified Day of Week]]="Sat",Table14[[#This Row],[Unmodified Day of Week]]="Sun"),"Y","N")</f>
        <v>N</v>
      </c>
      <c r="L200" s="31" t="str">
        <f>IF(OR(Table14[[#This Row],[Bank Holiday?]]="Y",Table14[[#This Row],[Weekend?]]="Y"),"Y","N")</f>
        <v>N</v>
      </c>
      <c r="M200" s="31">
        <f>IF(AND(Table14[[#This Row],[Late if non working day]]="Late",Table14[[#This Row],[BH or Weekend]]="Y"),1,0)</f>
        <v>0</v>
      </c>
      <c r="N200" s="33">
        <f>NETWORKDAYS($H$2,Table14[[#This Row],[Standard Payment Date]],'Non working days'!$A$3:$A$27)</f>
        <v>20</v>
      </c>
      <c r="O200" s="33">
        <f>Table14[[#This Row],[NetWorkDays]]-1</f>
        <v>19</v>
      </c>
      <c r="P200" s="33">
        <f>Table14[[#This Row],[NetWorkDays]]</f>
        <v>20</v>
      </c>
      <c r="Q20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00" s="31" t="str">
        <f>TEXT(Table14[[#This Row],[Pay Date]],"ddd")</f>
        <v>Wed</v>
      </c>
      <c r="S200" s="34">
        <f>WORKDAY(Table14[[#This Row],[Pay Date]],-3,'Non working days'!$A$3:$A$598)</f>
        <v>45772</v>
      </c>
      <c r="T200" s="31" t="str">
        <f>TEXT(Table14[[#This Row],[Upload Date]],"ddd")</f>
        <v>Fri</v>
      </c>
      <c r="U200" s="34">
        <f>WORKDAY(Table14[[#This Row],[Upload Date]],-5,'Non working days'!$A$3:$A$598)</f>
        <v>45763</v>
      </c>
      <c r="V200" s="31" t="str">
        <f>TEXT(Table14[[#This Row],[Deadline for Variation Submission]],"ddd")</f>
        <v>Wed</v>
      </c>
      <c r="W200" s="29"/>
      <c r="X200" s="1"/>
    </row>
    <row r="201" spans="1:24" x14ac:dyDescent="0.3">
      <c r="A201" t="str">
        <f>CONCATENATE(Table14[[#This Row],[Cipher]], " ",Table14[[#This Row],[Payment Type]])</f>
        <v>KHU Registrar PMS</v>
      </c>
      <c r="B201" s="30" t="s">
        <v>108</v>
      </c>
      <c r="C201" s="30" t="s">
        <v>39</v>
      </c>
      <c r="D201" s="30" t="s">
        <v>109</v>
      </c>
      <c r="E201" s="31" t="s">
        <v>47</v>
      </c>
      <c r="F201" s="30" t="s">
        <v>51</v>
      </c>
      <c r="G201" s="31"/>
      <c r="H20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01" s="31" t="str">
        <f>TEXT(Table14[[#This Row],[Standard Payment Date]],"ddd")</f>
        <v>Wed</v>
      </c>
      <c r="J201" s="31" t="str">
        <f>IF(ISNA(MATCH(Table14[[#This Row],[Standard Payment Date]],'Non working days'!$A$3:$A$226,0)),"N","Y")</f>
        <v>N</v>
      </c>
      <c r="K201" s="31" t="str">
        <f>IF(OR(Table14[[#This Row],[Unmodified Day of Week]]="Sat",Table14[[#This Row],[Unmodified Day of Week]]="Sun"),"Y","N")</f>
        <v>N</v>
      </c>
      <c r="L201" s="31" t="str">
        <f>IF(OR(Table14[[#This Row],[Bank Holiday?]]="Y",Table14[[#This Row],[Weekend?]]="Y"),"Y","N")</f>
        <v>N</v>
      </c>
      <c r="M201" s="31">
        <f>IF(AND(Table14[[#This Row],[Late if non working day]]="Late",Table14[[#This Row],[BH or Weekend]]="Y"),1,0)</f>
        <v>0</v>
      </c>
      <c r="N201" s="33">
        <f>NETWORKDAYS($H$2,Table14[[#This Row],[Standard Payment Date]],'Non working days'!$A$3:$A$27)</f>
        <v>20</v>
      </c>
      <c r="O201" s="33">
        <f>Table14[[#This Row],[NetWorkDays]]-1</f>
        <v>19</v>
      </c>
      <c r="P201" s="33">
        <f>Table14[[#This Row],[NetWorkDays]]</f>
        <v>20</v>
      </c>
      <c r="Q20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01" s="31" t="str">
        <f>TEXT(Table14[[#This Row],[Pay Date]],"ddd")</f>
        <v>Wed</v>
      </c>
      <c r="S201" s="34">
        <f>WORKDAY(Table14[[#This Row],[Pay Date]],-3,'Non working days'!$A$3:$A$598)</f>
        <v>45772</v>
      </c>
      <c r="T201" s="31" t="str">
        <f>TEXT(Table14[[#This Row],[Upload Date]],"ddd")</f>
        <v>Fri</v>
      </c>
      <c r="U201" s="34">
        <f>WORKDAY(Table14[[#This Row],[Upload Date]],-5,'Non working days'!$A$3:$A$598)</f>
        <v>45763</v>
      </c>
      <c r="V201" s="31" t="str">
        <f>TEXT(Table14[[#This Row],[Deadline for Variation Submission]],"ddd")</f>
        <v>Wed</v>
      </c>
      <c r="W201" s="29"/>
      <c r="X201" s="1"/>
    </row>
    <row r="202" spans="1:24" x14ac:dyDescent="0.3">
      <c r="A202" t="str">
        <f>CONCATENATE(Table14[[#This Row],[Cipher]], " ",Table14[[#This Row],[Payment Type]])</f>
        <v>KHU Dispensing GMS</v>
      </c>
      <c r="B202" s="30" t="s">
        <v>108</v>
      </c>
      <c r="C202" s="30" t="s">
        <v>39</v>
      </c>
      <c r="D202" s="30" t="s">
        <v>109</v>
      </c>
      <c r="E202" s="31" t="s">
        <v>41</v>
      </c>
      <c r="F202" s="30" t="s">
        <v>51</v>
      </c>
      <c r="G202" s="30"/>
      <c r="H20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02" s="31" t="str">
        <f>TEXT(Table14[[#This Row],[Standard Payment Date]],"ddd")</f>
        <v>Wed</v>
      </c>
      <c r="J202" s="31" t="str">
        <f>IF(ISNA(MATCH(Table14[[#This Row],[Standard Payment Date]],'Non working days'!$A$3:$A$226,0)),"N","Y")</f>
        <v>N</v>
      </c>
      <c r="K202" s="31" t="str">
        <f>IF(OR(Table14[[#This Row],[Unmodified Day of Week]]="Sat",Table14[[#This Row],[Unmodified Day of Week]]="Sun"),"Y","N")</f>
        <v>N</v>
      </c>
      <c r="L202" s="31" t="str">
        <f>IF(OR(Table14[[#This Row],[Bank Holiday?]]="Y",Table14[[#This Row],[Weekend?]]="Y"),"Y","N")</f>
        <v>N</v>
      </c>
      <c r="M202" s="31">
        <f>IF(AND(Table14[[#This Row],[Late if non working day]]="Late",Table14[[#This Row],[BH or Weekend]]="Y"),1,0)</f>
        <v>0</v>
      </c>
      <c r="N202" s="33">
        <f>NETWORKDAYS($H$2,Table14[[#This Row],[Standard Payment Date]],'Non working days'!$A$3:$A$27)</f>
        <v>20</v>
      </c>
      <c r="O202" s="33">
        <f>Table14[[#This Row],[NetWorkDays]]-1</f>
        <v>19</v>
      </c>
      <c r="P202" s="33">
        <f>Table14[[#This Row],[NetWorkDays]]</f>
        <v>20</v>
      </c>
      <c r="Q20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02" s="31" t="str">
        <f>TEXT(Table14[[#This Row],[Pay Date]],"ddd")</f>
        <v>Wed</v>
      </c>
      <c r="S202" s="34">
        <f>WORKDAY(Table14[[#This Row],[Pay Date]],-3,'Non working days'!$A$3:$A$598)</f>
        <v>45772</v>
      </c>
      <c r="T202" s="31" t="str">
        <f>TEXT(Table14[[#This Row],[Upload Date]],"ddd")</f>
        <v>Fri</v>
      </c>
      <c r="U202" s="34">
        <f>WORKDAY(Table14[[#This Row],[Upload Date]],-5,'Non working days'!$A$3:$A$598)</f>
        <v>45763</v>
      </c>
      <c r="V202" s="31" t="str">
        <f>TEXT(Table14[[#This Row],[Deadline for Variation Submission]],"ddd")</f>
        <v>Wed</v>
      </c>
      <c r="W202" s="29"/>
      <c r="X202" s="1"/>
    </row>
    <row r="203" spans="1:24" x14ac:dyDescent="0.3">
      <c r="A203" t="str">
        <f>CONCATENATE(Table14[[#This Row],[Cipher]], " ",Table14[[#This Row],[Payment Type]])</f>
        <v>KHU Dispensing PMS</v>
      </c>
      <c r="B203" s="30" t="s">
        <v>108</v>
      </c>
      <c r="C203" s="30" t="s">
        <v>39</v>
      </c>
      <c r="D203" s="30" t="s">
        <v>109</v>
      </c>
      <c r="E203" s="30" t="s">
        <v>43</v>
      </c>
      <c r="F203" s="30" t="s">
        <v>51</v>
      </c>
      <c r="G203" s="30"/>
      <c r="H20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03" s="31" t="str">
        <f>TEXT(Table14[[#This Row],[Standard Payment Date]],"ddd")</f>
        <v>Wed</v>
      </c>
      <c r="J203" s="31" t="str">
        <f>IF(ISNA(MATCH(Table14[[#This Row],[Standard Payment Date]],'Non working days'!$A$3:$A$226,0)),"N","Y")</f>
        <v>N</v>
      </c>
      <c r="K203" s="31" t="str">
        <f>IF(OR(Table14[[#This Row],[Unmodified Day of Week]]="Sat",Table14[[#This Row],[Unmodified Day of Week]]="Sun"),"Y","N")</f>
        <v>N</v>
      </c>
      <c r="L203" s="31" t="str">
        <f>IF(OR(Table14[[#This Row],[Bank Holiday?]]="Y",Table14[[#This Row],[Weekend?]]="Y"),"Y","N")</f>
        <v>N</v>
      </c>
      <c r="M203" s="31">
        <f>IF(AND(Table14[[#This Row],[Late if non working day]]="Late",Table14[[#This Row],[BH or Weekend]]="Y"),1,0)</f>
        <v>0</v>
      </c>
      <c r="N203" s="33">
        <f>NETWORKDAYS($H$2,Table14[[#This Row],[Standard Payment Date]],'Non working days'!$A$3:$A$27)</f>
        <v>20</v>
      </c>
      <c r="O203" s="33">
        <f>Table14[[#This Row],[NetWorkDays]]-1</f>
        <v>19</v>
      </c>
      <c r="P203" s="33">
        <f>Table14[[#This Row],[NetWorkDays]]</f>
        <v>20</v>
      </c>
      <c r="Q20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03" s="31" t="str">
        <f>TEXT(Table14[[#This Row],[Pay Date]],"ddd")</f>
        <v>Wed</v>
      </c>
      <c r="S203" s="34">
        <f>WORKDAY(Table14[[#This Row],[Pay Date]],-3,'Non working days'!$A$3:$A$598)</f>
        <v>45772</v>
      </c>
      <c r="T203" s="31" t="str">
        <f>TEXT(Table14[[#This Row],[Upload Date]],"ddd")</f>
        <v>Fri</v>
      </c>
      <c r="U203" s="34">
        <f>WORKDAY(Table14[[#This Row],[Upload Date]],-5,'Non working days'!$A$3:$A$598)</f>
        <v>45763</v>
      </c>
      <c r="V203" s="31" t="str">
        <f>TEXT(Table14[[#This Row],[Deadline for Variation Submission]],"ddd")</f>
        <v>Wed</v>
      </c>
      <c r="W203" s="29"/>
      <c r="X203" s="1"/>
    </row>
    <row r="204" spans="1:24" x14ac:dyDescent="0.3">
      <c r="A204" t="str">
        <f>CONCATENATE(Table14[[#This Row],[Cipher]], " ",Table14[[#This Row],[Payment Type]])</f>
        <v>KHU Prescribing GMS</v>
      </c>
      <c r="B204" s="30" t="s">
        <v>108</v>
      </c>
      <c r="C204" s="30" t="s">
        <v>39</v>
      </c>
      <c r="D204" s="30" t="s">
        <v>109</v>
      </c>
      <c r="E204" s="30" t="s">
        <v>44</v>
      </c>
      <c r="F204" s="30" t="s">
        <v>51</v>
      </c>
      <c r="G204" s="30"/>
      <c r="H20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04" s="31" t="str">
        <f>TEXT(Table14[[#This Row],[Standard Payment Date]],"ddd")</f>
        <v>Wed</v>
      </c>
      <c r="J204" s="31" t="str">
        <f>IF(ISNA(MATCH(Table14[[#This Row],[Standard Payment Date]],'Non working days'!$A$3:$A$226,0)),"N","Y")</f>
        <v>N</v>
      </c>
      <c r="K204" s="31" t="str">
        <f>IF(OR(Table14[[#This Row],[Unmodified Day of Week]]="Sat",Table14[[#This Row],[Unmodified Day of Week]]="Sun"),"Y","N")</f>
        <v>N</v>
      </c>
      <c r="L204" s="31" t="str">
        <f>IF(OR(Table14[[#This Row],[Bank Holiday?]]="Y",Table14[[#This Row],[Weekend?]]="Y"),"Y","N")</f>
        <v>N</v>
      </c>
      <c r="M204" s="31">
        <f>IF(AND(Table14[[#This Row],[Late if non working day]]="Late",Table14[[#This Row],[BH or Weekend]]="Y"),1,0)</f>
        <v>0</v>
      </c>
      <c r="N204" s="33">
        <f>NETWORKDAYS($H$2,Table14[[#This Row],[Standard Payment Date]],'Non working days'!$A$3:$A$27)</f>
        <v>20</v>
      </c>
      <c r="O204" s="33">
        <f>Table14[[#This Row],[NetWorkDays]]-1</f>
        <v>19</v>
      </c>
      <c r="P204" s="33">
        <f>Table14[[#This Row],[NetWorkDays]]</f>
        <v>20</v>
      </c>
      <c r="Q20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04" s="31" t="str">
        <f>TEXT(Table14[[#This Row],[Pay Date]],"ddd")</f>
        <v>Wed</v>
      </c>
      <c r="S204" s="34">
        <f>WORKDAY(Table14[[#This Row],[Pay Date]],-3,'Non working days'!$A$3:$A$598)</f>
        <v>45772</v>
      </c>
      <c r="T204" s="31" t="str">
        <f>TEXT(Table14[[#This Row],[Upload Date]],"ddd")</f>
        <v>Fri</v>
      </c>
      <c r="U204" s="34">
        <f>WORKDAY(Table14[[#This Row],[Upload Date]],-5,'Non working days'!$A$3:$A$598)</f>
        <v>45763</v>
      </c>
      <c r="V204" s="31" t="str">
        <f>TEXT(Table14[[#This Row],[Deadline for Variation Submission]],"ddd")</f>
        <v>Wed</v>
      </c>
      <c r="W204" s="29"/>
      <c r="X204" s="1"/>
    </row>
    <row r="205" spans="1:24" x14ac:dyDescent="0.3">
      <c r="A205" t="str">
        <f>CONCATENATE(Table14[[#This Row],[Cipher]], " ",Table14[[#This Row],[Payment Type]])</f>
        <v>KHU Prescribing PMS</v>
      </c>
      <c r="B205" s="30" t="s">
        <v>108</v>
      </c>
      <c r="C205" s="30" t="s">
        <v>39</v>
      </c>
      <c r="D205" s="30" t="s">
        <v>109</v>
      </c>
      <c r="E205" s="30" t="s">
        <v>45</v>
      </c>
      <c r="F205" s="30" t="s">
        <v>51</v>
      </c>
      <c r="G205" s="30"/>
      <c r="H20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05" s="31" t="str">
        <f>TEXT(Table14[[#This Row],[Standard Payment Date]],"ddd")</f>
        <v>Wed</v>
      </c>
      <c r="J205" s="31" t="str">
        <f>IF(ISNA(MATCH(Table14[[#This Row],[Standard Payment Date]],'Non working days'!$A$3:$A$226,0)),"N","Y")</f>
        <v>N</v>
      </c>
      <c r="K205" s="31" t="str">
        <f>IF(OR(Table14[[#This Row],[Unmodified Day of Week]]="Sat",Table14[[#This Row],[Unmodified Day of Week]]="Sun"),"Y","N")</f>
        <v>N</v>
      </c>
      <c r="L205" s="31" t="str">
        <f>IF(OR(Table14[[#This Row],[Bank Holiday?]]="Y",Table14[[#This Row],[Weekend?]]="Y"),"Y","N")</f>
        <v>N</v>
      </c>
      <c r="M205" s="31">
        <f>IF(AND(Table14[[#This Row],[Late if non working day]]="Late",Table14[[#This Row],[BH or Weekend]]="Y"),1,0)</f>
        <v>0</v>
      </c>
      <c r="N205" s="33">
        <f>NETWORKDAYS($H$2,Table14[[#This Row],[Standard Payment Date]],'Non working days'!$A$3:$A$27)</f>
        <v>20</v>
      </c>
      <c r="O205" s="33">
        <f>Table14[[#This Row],[NetWorkDays]]-1</f>
        <v>19</v>
      </c>
      <c r="P205" s="33">
        <f>Table14[[#This Row],[NetWorkDays]]</f>
        <v>20</v>
      </c>
      <c r="Q20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05" s="31" t="str">
        <f>TEXT(Table14[[#This Row],[Pay Date]],"ddd")</f>
        <v>Wed</v>
      </c>
      <c r="S205" s="34">
        <f>WORKDAY(Table14[[#This Row],[Pay Date]],-3,'Non working days'!$A$3:$A$598)</f>
        <v>45772</v>
      </c>
      <c r="T205" s="31" t="str">
        <f>TEXT(Table14[[#This Row],[Upload Date]],"ddd")</f>
        <v>Fri</v>
      </c>
      <c r="U205" s="34">
        <f>WORKDAY(Table14[[#This Row],[Upload Date]],-5,'Non working days'!$A$3:$A$598)</f>
        <v>45763</v>
      </c>
      <c r="V205" s="31" t="str">
        <f>TEXT(Table14[[#This Row],[Deadline for Variation Submission]],"ddd")</f>
        <v>Wed</v>
      </c>
      <c r="W205" s="29"/>
      <c r="X205" s="1"/>
    </row>
    <row r="206" spans="1:24" x14ac:dyDescent="0.3">
      <c r="A206" t="str">
        <f>CONCATENATE(Table14[[#This Row],[Cipher]], " ",Table14[[#This Row],[Payment Type]])</f>
        <v>KHU PMS Adhoc</v>
      </c>
      <c r="B206" s="30" t="s">
        <v>108</v>
      </c>
      <c r="C206" s="30" t="s">
        <v>39</v>
      </c>
      <c r="D206" s="30" t="s">
        <v>109</v>
      </c>
      <c r="E206" s="30" t="s">
        <v>56</v>
      </c>
      <c r="F206" s="30" t="s">
        <v>51</v>
      </c>
      <c r="G206" s="31"/>
      <c r="H20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06" s="31" t="str">
        <f>TEXT(Table14[[#This Row],[Standard Payment Date]],"ddd")</f>
        <v>Wed</v>
      </c>
      <c r="J206" s="31" t="str">
        <f>IF(ISNA(MATCH(Table14[[#This Row],[Standard Payment Date]],'Non working days'!$A$3:$A$226,0)),"N","Y")</f>
        <v>N</v>
      </c>
      <c r="K206" s="31" t="str">
        <f>IF(OR(Table14[[#This Row],[Unmodified Day of Week]]="Sat",Table14[[#This Row],[Unmodified Day of Week]]="Sun"),"Y","N")</f>
        <v>N</v>
      </c>
      <c r="L206" s="31" t="str">
        <f>IF(OR(Table14[[#This Row],[Bank Holiday?]]="Y",Table14[[#This Row],[Weekend?]]="Y"),"Y","N")</f>
        <v>N</v>
      </c>
      <c r="M206" s="31">
        <f>IF(AND(Table14[[#This Row],[Late if non working day]]="Late",Table14[[#This Row],[BH or Weekend]]="Y"),1,0)</f>
        <v>0</v>
      </c>
      <c r="N206" s="33">
        <f>NETWORKDAYS($H$2,Table14[[#This Row],[Standard Payment Date]],'Non working days'!$A$3:$A$27)</f>
        <v>20</v>
      </c>
      <c r="O206" s="33">
        <f>Table14[[#This Row],[NetWorkDays]]-1</f>
        <v>19</v>
      </c>
      <c r="P206" s="33">
        <f>Table14[[#This Row],[NetWorkDays]]</f>
        <v>20</v>
      </c>
      <c r="Q20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06" s="31" t="str">
        <f>TEXT(Table14[[#This Row],[Pay Date]],"ddd")</f>
        <v>Wed</v>
      </c>
      <c r="S206" s="34">
        <f>WORKDAY(Table14[[#This Row],[Pay Date]],-3,'Non working days'!$A$3:$A$598)</f>
        <v>45772</v>
      </c>
      <c r="T206" s="31" t="str">
        <f>TEXT(Table14[[#This Row],[Upload Date]],"ddd")</f>
        <v>Fri</v>
      </c>
      <c r="U206" s="34">
        <f>WORKDAY(Table14[[#This Row],[Upload Date]],-5,'Non working days'!$A$3:$A$598)</f>
        <v>45763</v>
      </c>
      <c r="V206" s="31" t="str">
        <f>TEXT(Table14[[#This Row],[Deadline for Variation Submission]],"ddd")</f>
        <v>Wed</v>
      </c>
      <c r="W206" s="29"/>
      <c r="X206" s="1"/>
    </row>
    <row r="207" spans="1:24" x14ac:dyDescent="0.3">
      <c r="A207" t="str">
        <f>CONCATENATE(Table14[[#This Row],[Cipher]], " ",Table14[[#This Row],[Payment Type]])</f>
        <v>LA Pharmacy</v>
      </c>
      <c r="B207" s="30" t="s">
        <v>110</v>
      </c>
      <c r="C207" s="30" t="s">
        <v>39</v>
      </c>
      <c r="D207" s="30" t="s">
        <v>111</v>
      </c>
      <c r="E207" s="31" t="s">
        <v>48</v>
      </c>
      <c r="F207" s="30">
        <v>14</v>
      </c>
      <c r="G207" s="31"/>
      <c r="H20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07" s="31" t="str">
        <f>TEXT(Table14[[#This Row],[Standard Payment Date]],"ddd")</f>
        <v>Mon</v>
      </c>
      <c r="J207" s="31" t="str">
        <f>IF(ISNA(MATCH(Table14[[#This Row],[Standard Payment Date]],'Non working days'!$A$3:$A$226,0)),"N","Y")</f>
        <v>N</v>
      </c>
      <c r="K207" s="31" t="str">
        <f>IF(OR(Table14[[#This Row],[Unmodified Day of Week]]="Sat",Table14[[#This Row],[Unmodified Day of Week]]="Sun"),"Y","N")</f>
        <v>N</v>
      </c>
      <c r="L207" s="31" t="str">
        <f>IF(OR(Table14[[#This Row],[Bank Holiday?]]="Y",Table14[[#This Row],[Weekend?]]="Y"),"Y","N")</f>
        <v>N</v>
      </c>
      <c r="M207" s="31">
        <f>IF(AND(Table14[[#This Row],[Late if non working day]]="Late",Table14[[#This Row],[BH or Weekend]]="Y"),1,0)</f>
        <v>0</v>
      </c>
      <c r="N207" s="33">
        <f>NETWORKDAYS($H$2,Table14[[#This Row],[Standard Payment Date]],'Non working days'!$A$3:$A$27)</f>
        <v>10</v>
      </c>
      <c r="O207" s="33">
        <f>Table14[[#This Row],[NetWorkDays]]-1</f>
        <v>9</v>
      </c>
      <c r="P207" s="33">
        <f>Table14[[#This Row],[NetWorkDays]]</f>
        <v>10</v>
      </c>
      <c r="Q20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07" s="31" t="str">
        <f>TEXT(Table14[[#This Row],[Pay Date]],"ddd")</f>
        <v>Mon</v>
      </c>
      <c r="S207" s="34">
        <f>WORKDAY(Table14[[#This Row],[Pay Date]],-3,'Non working days'!$A$3:$A$598)</f>
        <v>45756</v>
      </c>
      <c r="T207" s="31" t="str">
        <f>TEXT(Table14[[#This Row],[Upload Date]],"ddd")</f>
        <v>Wed</v>
      </c>
      <c r="U207" s="34">
        <f>WORKDAY(Table14[[#This Row],[Upload Date]],-5,'Non working days'!$A$3:$A$598)</f>
        <v>45749</v>
      </c>
      <c r="V207" s="31" t="str">
        <f>TEXT(Table14[[#This Row],[Deadline for Variation Submission]],"ddd")</f>
        <v>Wed</v>
      </c>
      <c r="W207" s="29"/>
      <c r="X207" s="1"/>
    </row>
    <row r="208" spans="1:24" x14ac:dyDescent="0.3">
      <c r="A208" t="str">
        <f>CONCATENATE(Table14[[#This Row],[Cipher]], " ",Table14[[#This Row],[Payment Type]])</f>
        <v>LA GMS</v>
      </c>
      <c r="B208" s="30" t="s">
        <v>110</v>
      </c>
      <c r="C208" s="30" t="s">
        <v>39</v>
      </c>
      <c r="D208" s="30" t="s">
        <v>111</v>
      </c>
      <c r="E208" s="30" t="s">
        <v>50</v>
      </c>
      <c r="F208" s="30" t="s">
        <v>51</v>
      </c>
      <c r="G208" s="31"/>
      <c r="H20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08" s="31" t="str">
        <f>TEXT(Table14[[#This Row],[Standard Payment Date]],"ddd")</f>
        <v>Wed</v>
      </c>
      <c r="J208" s="31" t="str">
        <f>IF(ISNA(MATCH(Table14[[#This Row],[Standard Payment Date]],'Non working days'!$A$3:$A$226,0)),"N","Y")</f>
        <v>N</v>
      </c>
      <c r="K208" s="31" t="str">
        <f>IF(OR(Table14[[#This Row],[Unmodified Day of Week]]="Sat",Table14[[#This Row],[Unmodified Day of Week]]="Sun"),"Y","N")</f>
        <v>N</v>
      </c>
      <c r="L208" s="31" t="str">
        <f>IF(OR(Table14[[#This Row],[Bank Holiday?]]="Y",Table14[[#This Row],[Weekend?]]="Y"),"Y","N")</f>
        <v>N</v>
      </c>
      <c r="M208" s="31">
        <f>IF(AND(Table14[[#This Row],[Late if non working day]]="Late",Table14[[#This Row],[BH or Weekend]]="Y"),1,0)</f>
        <v>0</v>
      </c>
      <c r="N208" s="33">
        <f>NETWORKDAYS($H$2,Table14[[#This Row],[Standard Payment Date]],'Non working days'!$A$3:$A$27)</f>
        <v>20</v>
      </c>
      <c r="O208" s="33">
        <f>Table14[[#This Row],[NetWorkDays]]-1</f>
        <v>19</v>
      </c>
      <c r="P208" s="33">
        <f>Table14[[#This Row],[NetWorkDays]]</f>
        <v>20</v>
      </c>
      <c r="Q20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08" s="31" t="str">
        <f>TEXT(Table14[[#This Row],[Pay Date]],"ddd")</f>
        <v>Wed</v>
      </c>
      <c r="S208" s="34">
        <f>WORKDAY(Table14[[#This Row],[Pay Date]],-3,'Non working days'!$A$3:$A$598)</f>
        <v>45772</v>
      </c>
      <c r="T208" s="31" t="str">
        <f>TEXT(Table14[[#This Row],[Upload Date]],"ddd")</f>
        <v>Fri</v>
      </c>
      <c r="U208" s="34">
        <f>WORKDAY(Table14[[#This Row],[Upload Date]],-5,'Non working days'!$A$3:$A$598)</f>
        <v>45763</v>
      </c>
      <c r="V208" s="31" t="str">
        <f>TEXT(Table14[[#This Row],[Deadline for Variation Submission]],"ddd")</f>
        <v>Wed</v>
      </c>
      <c r="W208" s="29"/>
      <c r="X208" s="1"/>
    </row>
    <row r="209" spans="1:24" x14ac:dyDescent="0.3">
      <c r="A209" t="str">
        <f>CONCATENATE(Table14[[#This Row],[Cipher]], " ",Table14[[#This Row],[Payment Type]])</f>
        <v>LA A/PMS</v>
      </c>
      <c r="B209" s="30" t="s">
        <v>110</v>
      </c>
      <c r="C209" s="30" t="s">
        <v>39</v>
      </c>
      <c r="D209" s="30" t="s">
        <v>111</v>
      </c>
      <c r="E209" s="31" t="s">
        <v>49</v>
      </c>
      <c r="F209" s="30" t="s">
        <v>51</v>
      </c>
      <c r="G209" s="30"/>
      <c r="H20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09" s="31" t="str">
        <f>TEXT(Table14[[#This Row],[Standard Payment Date]],"ddd")</f>
        <v>Wed</v>
      </c>
      <c r="J209" s="31" t="str">
        <f>IF(ISNA(MATCH(Table14[[#This Row],[Standard Payment Date]],'Non working days'!$A$3:$A$226,0)),"N","Y")</f>
        <v>N</v>
      </c>
      <c r="K209" s="31" t="str">
        <f>IF(OR(Table14[[#This Row],[Unmodified Day of Week]]="Sat",Table14[[#This Row],[Unmodified Day of Week]]="Sun"),"Y","N")</f>
        <v>N</v>
      </c>
      <c r="L209" s="31" t="str">
        <f>IF(OR(Table14[[#This Row],[Bank Holiday?]]="Y",Table14[[#This Row],[Weekend?]]="Y"),"Y","N")</f>
        <v>N</v>
      </c>
      <c r="M209" s="31">
        <f>IF(AND(Table14[[#This Row],[Late if non working day]]="Late",Table14[[#This Row],[BH or Weekend]]="Y"),1,0)</f>
        <v>0</v>
      </c>
      <c r="N209" s="33">
        <f>NETWORKDAYS($H$2,Table14[[#This Row],[Standard Payment Date]],'Non working days'!$A$3:$A$27)</f>
        <v>20</v>
      </c>
      <c r="O209" s="33">
        <f>Table14[[#This Row],[NetWorkDays]]-1</f>
        <v>19</v>
      </c>
      <c r="P209" s="33">
        <f>Table14[[#This Row],[NetWorkDays]]</f>
        <v>20</v>
      </c>
      <c r="Q20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09" s="31" t="str">
        <f>TEXT(Table14[[#This Row],[Pay Date]],"ddd")</f>
        <v>Wed</v>
      </c>
      <c r="S209" s="34">
        <f>WORKDAY(Table14[[#This Row],[Pay Date]],-3,'Non working days'!$A$3:$A$598)</f>
        <v>45772</v>
      </c>
      <c r="T209" s="31" t="str">
        <f>TEXT(Table14[[#This Row],[Upload Date]],"ddd")</f>
        <v>Fri</v>
      </c>
      <c r="U209" s="34">
        <f>WORKDAY(Table14[[#This Row],[Upload Date]],-5,'Non working days'!$A$3:$A$598)</f>
        <v>45763</v>
      </c>
      <c r="V209" s="31" t="str">
        <f>TEXT(Table14[[#This Row],[Deadline for Variation Submission]],"ddd")</f>
        <v>Wed</v>
      </c>
      <c r="W209" s="29"/>
      <c r="X209" s="1"/>
    </row>
    <row r="210" spans="1:24" x14ac:dyDescent="0.3">
      <c r="A210" t="str">
        <f>CONCATENATE(Table14[[#This Row],[Cipher]], " ",Table14[[#This Row],[Payment Type]])</f>
        <v>LA Dispensing GMS</v>
      </c>
      <c r="B210" s="30" t="s">
        <v>110</v>
      </c>
      <c r="C210" s="30" t="s">
        <v>39</v>
      </c>
      <c r="D210" s="30" t="s">
        <v>111</v>
      </c>
      <c r="E210" s="31" t="s">
        <v>41</v>
      </c>
      <c r="F210" s="30" t="s">
        <v>51</v>
      </c>
      <c r="G210" s="30"/>
      <c r="H21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10" s="31" t="str">
        <f>TEXT(Table14[[#This Row],[Standard Payment Date]],"ddd")</f>
        <v>Wed</v>
      </c>
      <c r="J210" s="31" t="str">
        <f>IF(ISNA(MATCH(Table14[[#This Row],[Standard Payment Date]],'Non working days'!$A$3:$A$226,0)),"N","Y")</f>
        <v>N</v>
      </c>
      <c r="K210" s="31" t="str">
        <f>IF(OR(Table14[[#This Row],[Unmodified Day of Week]]="Sat",Table14[[#This Row],[Unmodified Day of Week]]="Sun"),"Y","N")</f>
        <v>N</v>
      </c>
      <c r="L210" s="31" t="str">
        <f>IF(OR(Table14[[#This Row],[Bank Holiday?]]="Y",Table14[[#This Row],[Weekend?]]="Y"),"Y","N")</f>
        <v>N</v>
      </c>
      <c r="M210" s="31">
        <f>IF(AND(Table14[[#This Row],[Late if non working day]]="Late",Table14[[#This Row],[BH or Weekend]]="Y"),1,0)</f>
        <v>0</v>
      </c>
      <c r="N210" s="33">
        <f>NETWORKDAYS($H$2,Table14[[#This Row],[Standard Payment Date]],'Non working days'!$A$3:$A$27)</f>
        <v>20</v>
      </c>
      <c r="O210" s="33">
        <f>Table14[[#This Row],[NetWorkDays]]-1</f>
        <v>19</v>
      </c>
      <c r="P210" s="33">
        <f>Table14[[#This Row],[NetWorkDays]]</f>
        <v>20</v>
      </c>
      <c r="Q21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10" s="31" t="str">
        <f>TEXT(Table14[[#This Row],[Pay Date]],"ddd")</f>
        <v>Wed</v>
      </c>
      <c r="S210" s="34">
        <f>WORKDAY(Table14[[#This Row],[Pay Date]],-3,'Non working days'!$A$3:$A$598)</f>
        <v>45772</v>
      </c>
      <c r="T210" s="31" t="str">
        <f>TEXT(Table14[[#This Row],[Upload Date]],"ddd")</f>
        <v>Fri</v>
      </c>
      <c r="U210" s="34">
        <f>WORKDAY(Table14[[#This Row],[Upload Date]],-5,'Non working days'!$A$3:$A$598)</f>
        <v>45763</v>
      </c>
      <c r="V210" s="31" t="str">
        <f>TEXT(Table14[[#This Row],[Deadline for Variation Submission]],"ddd")</f>
        <v>Wed</v>
      </c>
      <c r="W210" s="29"/>
      <c r="X210" s="1"/>
    </row>
    <row r="211" spans="1:24" x14ac:dyDescent="0.3">
      <c r="A211" t="str">
        <f>CONCATENATE(Table14[[#This Row],[Cipher]], " ",Table14[[#This Row],[Payment Type]])</f>
        <v>LA Dispensing PMS</v>
      </c>
      <c r="B211" s="30" t="s">
        <v>110</v>
      </c>
      <c r="C211" s="30" t="s">
        <v>39</v>
      </c>
      <c r="D211" s="30" t="s">
        <v>111</v>
      </c>
      <c r="E211" s="30" t="s">
        <v>43</v>
      </c>
      <c r="F211" s="30" t="s">
        <v>51</v>
      </c>
      <c r="G211" s="30"/>
      <c r="H21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11" s="31" t="str">
        <f>TEXT(Table14[[#This Row],[Standard Payment Date]],"ddd")</f>
        <v>Wed</v>
      </c>
      <c r="J211" s="31" t="str">
        <f>IF(ISNA(MATCH(Table14[[#This Row],[Standard Payment Date]],'Non working days'!$A$3:$A$226,0)),"N","Y")</f>
        <v>N</v>
      </c>
      <c r="K211" s="31" t="str">
        <f>IF(OR(Table14[[#This Row],[Unmodified Day of Week]]="Sat",Table14[[#This Row],[Unmodified Day of Week]]="Sun"),"Y","N")</f>
        <v>N</v>
      </c>
      <c r="L211" s="31" t="str">
        <f>IF(OR(Table14[[#This Row],[Bank Holiday?]]="Y",Table14[[#This Row],[Weekend?]]="Y"),"Y","N")</f>
        <v>N</v>
      </c>
      <c r="M211" s="31">
        <f>IF(AND(Table14[[#This Row],[Late if non working day]]="Late",Table14[[#This Row],[BH or Weekend]]="Y"),1,0)</f>
        <v>0</v>
      </c>
      <c r="N211" s="33">
        <f>NETWORKDAYS($H$2,Table14[[#This Row],[Standard Payment Date]],'Non working days'!$A$3:$A$27)</f>
        <v>20</v>
      </c>
      <c r="O211" s="33">
        <f>Table14[[#This Row],[NetWorkDays]]-1</f>
        <v>19</v>
      </c>
      <c r="P211" s="33">
        <f>Table14[[#This Row],[NetWorkDays]]</f>
        <v>20</v>
      </c>
      <c r="Q21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11" s="31" t="str">
        <f>TEXT(Table14[[#This Row],[Pay Date]],"ddd")</f>
        <v>Wed</v>
      </c>
      <c r="S211" s="34">
        <f>WORKDAY(Table14[[#This Row],[Pay Date]],-3,'Non working days'!$A$3:$A$598)</f>
        <v>45772</v>
      </c>
      <c r="T211" s="31" t="str">
        <f>TEXT(Table14[[#This Row],[Upload Date]],"ddd")</f>
        <v>Fri</v>
      </c>
      <c r="U211" s="34">
        <f>WORKDAY(Table14[[#This Row],[Upload Date]],-5,'Non working days'!$A$3:$A$598)</f>
        <v>45763</v>
      </c>
      <c r="V211" s="31" t="str">
        <f>TEXT(Table14[[#This Row],[Deadline for Variation Submission]],"ddd")</f>
        <v>Wed</v>
      </c>
      <c r="W211" s="29"/>
      <c r="X211" s="1"/>
    </row>
    <row r="212" spans="1:24" x14ac:dyDescent="0.3">
      <c r="A212" t="str">
        <f>CONCATENATE(Table14[[#This Row],[Cipher]], " ",Table14[[#This Row],[Payment Type]])</f>
        <v>LA Prescribing GMS</v>
      </c>
      <c r="B212" s="30" t="s">
        <v>110</v>
      </c>
      <c r="C212" s="30" t="s">
        <v>39</v>
      </c>
      <c r="D212" s="30" t="s">
        <v>111</v>
      </c>
      <c r="E212" s="30" t="s">
        <v>44</v>
      </c>
      <c r="F212" s="30" t="s">
        <v>51</v>
      </c>
      <c r="G212" s="30"/>
      <c r="H21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12" s="31" t="str">
        <f>TEXT(Table14[[#This Row],[Standard Payment Date]],"ddd")</f>
        <v>Wed</v>
      </c>
      <c r="J212" s="31" t="str">
        <f>IF(ISNA(MATCH(Table14[[#This Row],[Standard Payment Date]],'Non working days'!$A$3:$A$226,0)),"N","Y")</f>
        <v>N</v>
      </c>
      <c r="K212" s="31" t="str">
        <f>IF(OR(Table14[[#This Row],[Unmodified Day of Week]]="Sat",Table14[[#This Row],[Unmodified Day of Week]]="Sun"),"Y","N")</f>
        <v>N</v>
      </c>
      <c r="L212" s="31" t="str">
        <f>IF(OR(Table14[[#This Row],[Bank Holiday?]]="Y",Table14[[#This Row],[Weekend?]]="Y"),"Y","N")</f>
        <v>N</v>
      </c>
      <c r="M212" s="31">
        <f>IF(AND(Table14[[#This Row],[Late if non working day]]="Late",Table14[[#This Row],[BH or Weekend]]="Y"),1,0)</f>
        <v>0</v>
      </c>
      <c r="N212" s="33">
        <f>NETWORKDAYS($H$2,Table14[[#This Row],[Standard Payment Date]],'Non working days'!$A$3:$A$27)</f>
        <v>20</v>
      </c>
      <c r="O212" s="33">
        <f>Table14[[#This Row],[NetWorkDays]]-1</f>
        <v>19</v>
      </c>
      <c r="P212" s="33">
        <f>Table14[[#This Row],[NetWorkDays]]</f>
        <v>20</v>
      </c>
      <c r="Q21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12" s="31" t="str">
        <f>TEXT(Table14[[#This Row],[Pay Date]],"ddd")</f>
        <v>Wed</v>
      </c>
      <c r="S212" s="34">
        <f>WORKDAY(Table14[[#This Row],[Pay Date]],-3,'Non working days'!$A$3:$A$598)</f>
        <v>45772</v>
      </c>
      <c r="T212" s="31" t="str">
        <f>TEXT(Table14[[#This Row],[Upload Date]],"ddd")</f>
        <v>Fri</v>
      </c>
      <c r="U212" s="34">
        <f>WORKDAY(Table14[[#This Row],[Upload Date]],-5,'Non working days'!$A$3:$A$598)</f>
        <v>45763</v>
      </c>
      <c r="V212" s="31" t="str">
        <f>TEXT(Table14[[#This Row],[Deadline for Variation Submission]],"ddd")</f>
        <v>Wed</v>
      </c>
      <c r="W212" s="29"/>
      <c r="X212" s="1"/>
    </row>
    <row r="213" spans="1:24" x14ac:dyDescent="0.3">
      <c r="A213" t="str">
        <f>CONCATENATE(Table14[[#This Row],[Cipher]], " ",Table14[[#This Row],[Payment Type]])</f>
        <v>LA Prescribing PMS</v>
      </c>
      <c r="B213" s="30" t="s">
        <v>110</v>
      </c>
      <c r="C213" s="30" t="s">
        <v>39</v>
      </c>
      <c r="D213" s="30" t="s">
        <v>111</v>
      </c>
      <c r="E213" s="30" t="s">
        <v>45</v>
      </c>
      <c r="F213" s="30" t="s">
        <v>51</v>
      </c>
      <c r="G213" s="30"/>
      <c r="H21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13" s="31" t="str">
        <f>TEXT(Table14[[#This Row],[Standard Payment Date]],"ddd")</f>
        <v>Wed</v>
      </c>
      <c r="J213" s="31" t="str">
        <f>IF(ISNA(MATCH(Table14[[#This Row],[Standard Payment Date]],'Non working days'!$A$3:$A$226,0)),"N","Y")</f>
        <v>N</v>
      </c>
      <c r="K213" s="31" t="str">
        <f>IF(OR(Table14[[#This Row],[Unmodified Day of Week]]="Sat",Table14[[#This Row],[Unmodified Day of Week]]="Sun"),"Y","N")</f>
        <v>N</v>
      </c>
      <c r="L213" s="31" t="str">
        <f>IF(OR(Table14[[#This Row],[Bank Holiday?]]="Y",Table14[[#This Row],[Weekend?]]="Y"),"Y","N")</f>
        <v>N</v>
      </c>
      <c r="M213" s="31">
        <f>IF(AND(Table14[[#This Row],[Late if non working day]]="Late",Table14[[#This Row],[BH or Weekend]]="Y"),1,0)</f>
        <v>0</v>
      </c>
      <c r="N213" s="33">
        <f>NETWORKDAYS($H$2,Table14[[#This Row],[Standard Payment Date]],'Non working days'!$A$3:$A$27)</f>
        <v>20</v>
      </c>
      <c r="O213" s="33">
        <f>Table14[[#This Row],[NetWorkDays]]-1</f>
        <v>19</v>
      </c>
      <c r="P213" s="33">
        <f>Table14[[#This Row],[NetWorkDays]]</f>
        <v>20</v>
      </c>
      <c r="Q21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13" s="31" t="str">
        <f>TEXT(Table14[[#This Row],[Pay Date]],"ddd")</f>
        <v>Wed</v>
      </c>
      <c r="S213" s="34">
        <f>WORKDAY(Table14[[#This Row],[Pay Date]],-3,'Non working days'!$A$3:$A$598)</f>
        <v>45772</v>
      </c>
      <c r="T213" s="31" t="str">
        <f>TEXT(Table14[[#This Row],[Upload Date]],"ddd")</f>
        <v>Fri</v>
      </c>
      <c r="U213" s="34">
        <f>WORKDAY(Table14[[#This Row],[Upload Date]],-5,'Non working days'!$A$3:$A$598)</f>
        <v>45763</v>
      </c>
      <c r="V213" s="31" t="str">
        <f>TEXT(Table14[[#This Row],[Deadline for Variation Submission]],"ddd")</f>
        <v>Wed</v>
      </c>
      <c r="W213" s="29"/>
      <c r="X213" s="1"/>
    </row>
    <row r="214" spans="1:24" x14ac:dyDescent="0.3">
      <c r="A214" t="str">
        <f>CONCATENATE(Table14[[#This Row],[Cipher]], " ",Table14[[#This Row],[Payment Type]])</f>
        <v>LD A/PMS</v>
      </c>
      <c r="B214" s="30" t="s">
        <v>112</v>
      </c>
      <c r="C214" s="30" t="s">
        <v>39</v>
      </c>
      <c r="D214" s="30" t="s">
        <v>113</v>
      </c>
      <c r="E214" s="31" t="s">
        <v>49</v>
      </c>
      <c r="F214" s="30">
        <v>10</v>
      </c>
      <c r="G214" s="30"/>
      <c r="H21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45757</v>
      </c>
      <c r="I214" s="31" t="str">
        <f>TEXT(Table14[[#This Row],[Standard Payment Date]],"ddd")</f>
        <v>Thu</v>
      </c>
      <c r="J214" s="31" t="str">
        <f>IF(ISNA(MATCH(Table14[[#This Row],[Standard Payment Date]],'Non working days'!$A$3:$A$226,0)),"N","Y")</f>
        <v>N</v>
      </c>
      <c r="K214" s="31" t="str">
        <f>IF(OR(Table14[[#This Row],[Unmodified Day of Week]]="Sat",Table14[[#This Row],[Unmodified Day of Week]]="Sun"),"Y","N")</f>
        <v>N</v>
      </c>
      <c r="L214" s="31" t="str">
        <f>IF(OR(Table14[[#This Row],[Bank Holiday?]]="Y",Table14[[#This Row],[Weekend?]]="Y"),"Y","N")</f>
        <v>N</v>
      </c>
      <c r="M214" s="31">
        <f>IF(AND(Table14[[#This Row],[Late if non working day]]="Late",Table14[[#This Row],[BH or Weekend]]="Y"),1,0)</f>
        <v>0</v>
      </c>
      <c r="N214" s="33">
        <f>NETWORKDAYS($H$2,Table14[[#This Row],[Standard Payment Date]],'Non working days'!$A$3:$A$27)</f>
        <v>8</v>
      </c>
      <c r="O214" s="33">
        <f>Table14[[#This Row],[NetWorkDays]]-1</f>
        <v>7</v>
      </c>
      <c r="P214" s="33">
        <f>Table14[[#This Row],[NetWorkDays]]</f>
        <v>8</v>
      </c>
      <c r="Q21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45757</v>
      </c>
      <c r="R214" s="31" t="str">
        <f>TEXT(Table14[[#This Row],[Pay Date]],"ddd")</f>
        <v>Thu</v>
      </c>
      <c r="S214" s="34">
        <f>WORKDAY(Table14[[#This Row],[Pay Date]],-3,'Non working days'!$A$3:$A$598)</f>
        <v>45754</v>
      </c>
      <c r="T214" s="31" t="str">
        <f>TEXT(Table14[[#This Row],[Upload Date]],"ddd")</f>
        <v>Mon</v>
      </c>
      <c r="U214" s="34">
        <f>WORKDAY(Table14[[#This Row],[Upload Date]],-5,'Non working days'!$A$3:$A$598)</f>
        <v>45747</v>
      </c>
      <c r="V214" s="31" t="str">
        <f>TEXT(Table14[[#This Row],[Deadline for Variation Submission]],"ddd")</f>
        <v>Mon</v>
      </c>
      <c r="W214" s="29"/>
      <c r="X214" s="1"/>
    </row>
    <row r="215" spans="1:24" x14ac:dyDescent="0.3">
      <c r="A215" t="str">
        <f>CONCATENATE(Table14[[#This Row],[Cipher]], " ",Table14[[#This Row],[Payment Type]])</f>
        <v>LD Pharmacy</v>
      </c>
      <c r="B215" s="30" t="s">
        <v>112</v>
      </c>
      <c r="C215" s="30" t="s">
        <v>39</v>
      </c>
      <c r="D215" s="30" t="s">
        <v>113</v>
      </c>
      <c r="E215" s="31" t="s">
        <v>48</v>
      </c>
      <c r="F215" s="30">
        <v>14</v>
      </c>
      <c r="G215" s="31"/>
      <c r="H21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15" s="31" t="str">
        <f>TEXT(Table14[[#This Row],[Standard Payment Date]],"ddd")</f>
        <v>Mon</v>
      </c>
      <c r="J215" s="31" t="str">
        <f>IF(ISNA(MATCH(Table14[[#This Row],[Standard Payment Date]],'Non working days'!$A$3:$A$226,0)),"N","Y")</f>
        <v>N</v>
      </c>
      <c r="K215" s="31" t="str">
        <f>IF(OR(Table14[[#This Row],[Unmodified Day of Week]]="Sat",Table14[[#This Row],[Unmodified Day of Week]]="Sun"),"Y","N")</f>
        <v>N</v>
      </c>
      <c r="L215" s="31" t="str">
        <f>IF(OR(Table14[[#This Row],[Bank Holiday?]]="Y",Table14[[#This Row],[Weekend?]]="Y"),"Y","N")</f>
        <v>N</v>
      </c>
      <c r="M215" s="31">
        <f>IF(AND(Table14[[#This Row],[Late if non working day]]="Late",Table14[[#This Row],[BH or Weekend]]="Y"),1,0)</f>
        <v>0</v>
      </c>
      <c r="N215" s="33">
        <f>NETWORKDAYS($H$2,Table14[[#This Row],[Standard Payment Date]],'Non working days'!$A$3:$A$27)</f>
        <v>10</v>
      </c>
      <c r="O215" s="33">
        <f>Table14[[#This Row],[NetWorkDays]]-1</f>
        <v>9</v>
      </c>
      <c r="P215" s="33">
        <f>Table14[[#This Row],[NetWorkDays]]</f>
        <v>10</v>
      </c>
      <c r="Q21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15" s="31" t="str">
        <f>TEXT(Table14[[#This Row],[Pay Date]],"ddd")</f>
        <v>Mon</v>
      </c>
      <c r="S215" s="34">
        <f>WORKDAY(Table14[[#This Row],[Pay Date]],-3,'Non working days'!$A$3:$A$598)</f>
        <v>45756</v>
      </c>
      <c r="T215" s="31" t="str">
        <f>TEXT(Table14[[#This Row],[Upload Date]],"ddd")</f>
        <v>Wed</v>
      </c>
      <c r="U215" s="34">
        <f>WORKDAY(Table14[[#This Row],[Upload Date]],-5,'Non working days'!$A$3:$A$598)</f>
        <v>45749</v>
      </c>
      <c r="V215" s="31" t="str">
        <f>TEXT(Table14[[#This Row],[Deadline for Variation Submission]],"ddd")</f>
        <v>Wed</v>
      </c>
      <c r="W215" s="29"/>
      <c r="X215" s="1"/>
    </row>
    <row r="216" spans="1:24" x14ac:dyDescent="0.3">
      <c r="A216" t="str">
        <f>CONCATENATE(Table14[[#This Row],[Cipher]], " ",Table14[[#This Row],[Payment Type]])</f>
        <v>LD GMS</v>
      </c>
      <c r="B216" s="30" t="s">
        <v>112</v>
      </c>
      <c r="C216" s="30" t="s">
        <v>39</v>
      </c>
      <c r="D216" s="30" t="s">
        <v>113</v>
      </c>
      <c r="E216" s="30" t="s">
        <v>50</v>
      </c>
      <c r="F216" s="30">
        <v>20</v>
      </c>
      <c r="G216" s="31"/>
      <c r="H21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216" s="31" t="str">
        <f>TEXT(Table14[[#This Row],[Standard Payment Date]],"ddd")</f>
        <v>Sun</v>
      </c>
      <c r="J216" s="31" t="str">
        <f>IF(ISNA(MATCH(Table14[[#This Row],[Standard Payment Date]],'Non working days'!$A$3:$A$226,0)),"N","Y")</f>
        <v>N</v>
      </c>
      <c r="K216" s="31" t="str">
        <f>IF(OR(Table14[[#This Row],[Unmodified Day of Week]]="Sat",Table14[[#This Row],[Unmodified Day of Week]]="Sun"),"Y","N")</f>
        <v>Y</v>
      </c>
      <c r="L216" s="31" t="str">
        <f>IF(OR(Table14[[#This Row],[Bank Holiday?]]="Y",Table14[[#This Row],[Weekend?]]="Y"),"Y","N")</f>
        <v>Y</v>
      </c>
      <c r="M216" s="31">
        <f>IF(AND(Table14[[#This Row],[Late if non working day]]="Late",Table14[[#This Row],[BH or Weekend]]="Y"),1,0)</f>
        <v>0</v>
      </c>
      <c r="N216" s="33">
        <f>NETWORKDAYS($H$2,Table14[[#This Row],[Standard Payment Date]],'Non working days'!$A$3:$A$27)</f>
        <v>13</v>
      </c>
      <c r="O216" s="33">
        <f>Table14[[#This Row],[NetWorkDays]]-1</f>
        <v>12</v>
      </c>
      <c r="P216" s="33">
        <f>Table14[[#This Row],[NetWorkDays]]</f>
        <v>13</v>
      </c>
      <c r="Q21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216" s="31" t="str">
        <f>TEXT(Table14[[#This Row],[Pay Date]],"ddd")</f>
        <v>Thu</v>
      </c>
      <c r="S216" s="34">
        <f>WORKDAY(Table14[[#This Row],[Pay Date]],-3,'Non working days'!$A$3:$A$598)</f>
        <v>45761</v>
      </c>
      <c r="T216" s="31" t="str">
        <f>TEXT(Table14[[#This Row],[Upload Date]],"ddd")</f>
        <v>Mon</v>
      </c>
      <c r="U216" s="34">
        <f>WORKDAY(Table14[[#This Row],[Upload Date]],-5,'Non working days'!$A$3:$A$598)</f>
        <v>45754</v>
      </c>
      <c r="V216" s="31" t="str">
        <f>TEXT(Table14[[#This Row],[Deadline for Variation Submission]],"ddd")</f>
        <v>Mon</v>
      </c>
      <c r="W216" s="29"/>
      <c r="X216" s="1"/>
    </row>
    <row r="217" spans="1:24" x14ac:dyDescent="0.3">
      <c r="A217" t="str">
        <f>CONCATENATE(Table14[[#This Row],[Cipher]], " ",Table14[[#This Row],[Payment Type]])</f>
        <v>LD Dispensing GMS</v>
      </c>
      <c r="B217" s="30" t="s">
        <v>112</v>
      </c>
      <c r="C217" s="30" t="s">
        <v>39</v>
      </c>
      <c r="D217" s="30" t="s">
        <v>113</v>
      </c>
      <c r="E217" s="31" t="s">
        <v>41</v>
      </c>
      <c r="F217" s="30" t="s">
        <v>51</v>
      </c>
      <c r="G217" s="30"/>
      <c r="H21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17" s="31" t="str">
        <f>TEXT(Table14[[#This Row],[Standard Payment Date]],"ddd")</f>
        <v>Wed</v>
      </c>
      <c r="J217" s="31" t="str">
        <f>IF(ISNA(MATCH(Table14[[#This Row],[Standard Payment Date]],'Non working days'!$A$3:$A$226,0)),"N","Y")</f>
        <v>N</v>
      </c>
      <c r="K217" s="31" t="str">
        <f>IF(OR(Table14[[#This Row],[Unmodified Day of Week]]="Sat",Table14[[#This Row],[Unmodified Day of Week]]="Sun"),"Y","N")</f>
        <v>N</v>
      </c>
      <c r="L217" s="31" t="str">
        <f>IF(OR(Table14[[#This Row],[Bank Holiday?]]="Y",Table14[[#This Row],[Weekend?]]="Y"),"Y","N")</f>
        <v>N</v>
      </c>
      <c r="M217" s="31">
        <f>IF(AND(Table14[[#This Row],[Late if non working day]]="Late",Table14[[#This Row],[BH or Weekend]]="Y"),1,0)</f>
        <v>0</v>
      </c>
      <c r="N217" s="33">
        <f>NETWORKDAYS($H$2,Table14[[#This Row],[Standard Payment Date]],'Non working days'!$A$3:$A$27)</f>
        <v>20</v>
      </c>
      <c r="O217" s="33">
        <f>Table14[[#This Row],[NetWorkDays]]-1</f>
        <v>19</v>
      </c>
      <c r="P217" s="33">
        <f>Table14[[#This Row],[NetWorkDays]]</f>
        <v>20</v>
      </c>
      <c r="Q21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17" s="31" t="str">
        <f>TEXT(Table14[[#This Row],[Pay Date]],"ddd")</f>
        <v>Wed</v>
      </c>
      <c r="S217" s="34">
        <f>WORKDAY(Table14[[#This Row],[Pay Date]],-3,'Non working days'!$A$3:$A$598)</f>
        <v>45772</v>
      </c>
      <c r="T217" s="31" t="str">
        <f>TEXT(Table14[[#This Row],[Upload Date]],"ddd")</f>
        <v>Fri</v>
      </c>
      <c r="U217" s="34">
        <f>WORKDAY(Table14[[#This Row],[Upload Date]],-5,'Non working days'!$A$3:$A$598)</f>
        <v>45763</v>
      </c>
      <c r="V217" s="31" t="str">
        <f>TEXT(Table14[[#This Row],[Deadline for Variation Submission]],"ddd")</f>
        <v>Wed</v>
      </c>
      <c r="W217" s="29"/>
      <c r="X217" s="1"/>
    </row>
    <row r="218" spans="1:24" x14ac:dyDescent="0.3">
      <c r="A218" t="str">
        <f>CONCATENATE(Table14[[#This Row],[Cipher]], " ",Table14[[#This Row],[Payment Type]])</f>
        <v>LD PMS ad-hoc</v>
      </c>
      <c r="B218" s="30" t="s">
        <v>112</v>
      </c>
      <c r="C218" s="30" t="s">
        <v>39</v>
      </c>
      <c r="D218" s="30" t="s">
        <v>113</v>
      </c>
      <c r="E218" s="30" t="s">
        <v>86</v>
      </c>
      <c r="F218" s="30">
        <v>20</v>
      </c>
      <c r="G218" s="30"/>
      <c r="H21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218" s="31" t="str">
        <f>TEXT(Table14[[#This Row],[Standard Payment Date]],"ddd")</f>
        <v>Sun</v>
      </c>
      <c r="J218" s="31" t="str">
        <f>IF(ISNA(MATCH(Table14[[#This Row],[Standard Payment Date]],'Non working days'!$A$3:$A$226,0)),"N","Y")</f>
        <v>N</v>
      </c>
      <c r="K218" s="31" t="str">
        <f>IF(OR(Table14[[#This Row],[Unmodified Day of Week]]="Sat",Table14[[#This Row],[Unmodified Day of Week]]="Sun"),"Y","N")</f>
        <v>Y</v>
      </c>
      <c r="L218" s="31" t="str">
        <f>IF(OR(Table14[[#This Row],[Bank Holiday?]]="Y",Table14[[#This Row],[Weekend?]]="Y"),"Y","N")</f>
        <v>Y</v>
      </c>
      <c r="M218" s="31">
        <f>IF(AND(Table14[[#This Row],[Late if non working day]]="Late",Table14[[#This Row],[BH or Weekend]]="Y"),1,0)</f>
        <v>0</v>
      </c>
      <c r="N218" s="33">
        <f>NETWORKDAYS($H$2,Table14[[#This Row],[Standard Payment Date]],'Non working days'!$A$3:$A$27)</f>
        <v>13</v>
      </c>
      <c r="O218" s="33">
        <f>Table14[[#This Row],[NetWorkDays]]-1</f>
        <v>12</v>
      </c>
      <c r="P218" s="33">
        <f>Table14[[#This Row],[NetWorkDays]]</f>
        <v>13</v>
      </c>
      <c r="Q21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218" s="31" t="str">
        <f>TEXT(Table14[[#This Row],[Pay Date]],"ddd")</f>
        <v>Thu</v>
      </c>
      <c r="S218" s="34">
        <f>WORKDAY(Table14[[#This Row],[Pay Date]],-3,'Non working days'!$A$3:$A$598)</f>
        <v>45761</v>
      </c>
      <c r="T218" s="31" t="str">
        <f>TEXT(Table14[[#This Row],[Upload Date]],"ddd")</f>
        <v>Mon</v>
      </c>
      <c r="U218" s="34">
        <f>WORKDAY(Table14[[#This Row],[Upload Date]],-5,'Non working days'!$A$3:$A$598)</f>
        <v>45754</v>
      </c>
      <c r="V218" s="31" t="str">
        <f>TEXT(Table14[[#This Row],[Deadline for Variation Submission]],"ddd")</f>
        <v>Mon</v>
      </c>
      <c r="W218" s="29"/>
      <c r="X218" s="1"/>
    </row>
    <row r="219" spans="1:24" x14ac:dyDescent="0.3">
      <c r="A219" t="str">
        <f>CONCATENATE(Table14[[#This Row],[Cipher]], " ",Table14[[#This Row],[Payment Type]])</f>
        <v>LD Dispensing PMS</v>
      </c>
      <c r="B219" s="30" t="s">
        <v>112</v>
      </c>
      <c r="C219" s="30" t="s">
        <v>39</v>
      </c>
      <c r="D219" s="30" t="s">
        <v>113</v>
      </c>
      <c r="E219" s="30" t="s">
        <v>43</v>
      </c>
      <c r="F219" s="30" t="s">
        <v>51</v>
      </c>
      <c r="G219" s="30"/>
      <c r="H21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19" s="31" t="str">
        <f>TEXT(Table14[[#This Row],[Standard Payment Date]],"ddd")</f>
        <v>Wed</v>
      </c>
      <c r="J219" s="31" t="str">
        <f>IF(ISNA(MATCH(Table14[[#This Row],[Standard Payment Date]],'Non working days'!$A$3:$A$226,0)),"N","Y")</f>
        <v>N</v>
      </c>
      <c r="K219" s="31" t="str">
        <f>IF(OR(Table14[[#This Row],[Unmodified Day of Week]]="Sat",Table14[[#This Row],[Unmodified Day of Week]]="Sun"),"Y","N")</f>
        <v>N</v>
      </c>
      <c r="L219" s="31" t="str">
        <f>IF(OR(Table14[[#This Row],[Bank Holiday?]]="Y",Table14[[#This Row],[Weekend?]]="Y"),"Y","N")</f>
        <v>N</v>
      </c>
      <c r="M219" s="31">
        <f>IF(AND(Table14[[#This Row],[Late if non working day]]="Late",Table14[[#This Row],[BH or Weekend]]="Y"),1,0)</f>
        <v>0</v>
      </c>
      <c r="N219" s="33">
        <f>NETWORKDAYS($H$2,Table14[[#This Row],[Standard Payment Date]],'Non working days'!$A$3:$A$27)</f>
        <v>20</v>
      </c>
      <c r="O219" s="33">
        <f>Table14[[#This Row],[NetWorkDays]]-1</f>
        <v>19</v>
      </c>
      <c r="P219" s="33">
        <f>Table14[[#This Row],[NetWorkDays]]</f>
        <v>20</v>
      </c>
      <c r="Q21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19" s="31" t="str">
        <f>TEXT(Table14[[#This Row],[Pay Date]],"ddd")</f>
        <v>Wed</v>
      </c>
      <c r="S219" s="34">
        <f>WORKDAY(Table14[[#This Row],[Pay Date]],-3,'Non working days'!$A$3:$A$598)</f>
        <v>45772</v>
      </c>
      <c r="T219" s="31" t="str">
        <f>TEXT(Table14[[#This Row],[Upload Date]],"ddd")</f>
        <v>Fri</v>
      </c>
      <c r="U219" s="34">
        <f>WORKDAY(Table14[[#This Row],[Upload Date]],-5,'Non working days'!$A$3:$A$598)</f>
        <v>45763</v>
      </c>
      <c r="V219" s="31" t="str">
        <f>TEXT(Table14[[#This Row],[Deadline for Variation Submission]],"ddd")</f>
        <v>Wed</v>
      </c>
      <c r="W219" s="29"/>
      <c r="X219" s="1"/>
    </row>
    <row r="220" spans="1:24" x14ac:dyDescent="0.3">
      <c r="A220" t="str">
        <f>CONCATENATE(Table14[[#This Row],[Cipher]], " ",Table14[[#This Row],[Payment Type]])</f>
        <v>LD Prescribing GMS</v>
      </c>
      <c r="B220" s="30" t="s">
        <v>112</v>
      </c>
      <c r="C220" s="30" t="s">
        <v>39</v>
      </c>
      <c r="D220" s="30" t="s">
        <v>113</v>
      </c>
      <c r="E220" s="30" t="s">
        <v>44</v>
      </c>
      <c r="F220" s="30" t="s">
        <v>51</v>
      </c>
      <c r="G220" s="30"/>
      <c r="H22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20" s="31" t="str">
        <f>TEXT(Table14[[#This Row],[Standard Payment Date]],"ddd")</f>
        <v>Wed</v>
      </c>
      <c r="J220" s="31" t="str">
        <f>IF(ISNA(MATCH(Table14[[#This Row],[Standard Payment Date]],'Non working days'!$A$3:$A$226,0)),"N","Y")</f>
        <v>N</v>
      </c>
      <c r="K220" s="31" t="str">
        <f>IF(OR(Table14[[#This Row],[Unmodified Day of Week]]="Sat",Table14[[#This Row],[Unmodified Day of Week]]="Sun"),"Y","N")</f>
        <v>N</v>
      </c>
      <c r="L220" s="31" t="str">
        <f>IF(OR(Table14[[#This Row],[Bank Holiday?]]="Y",Table14[[#This Row],[Weekend?]]="Y"),"Y","N")</f>
        <v>N</v>
      </c>
      <c r="M220" s="31">
        <f>IF(AND(Table14[[#This Row],[Late if non working day]]="Late",Table14[[#This Row],[BH or Weekend]]="Y"),1,0)</f>
        <v>0</v>
      </c>
      <c r="N220" s="33">
        <f>NETWORKDAYS($H$2,Table14[[#This Row],[Standard Payment Date]],'Non working days'!$A$3:$A$27)</f>
        <v>20</v>
      </c>
      <c r="O220" s="33">
        <f>Table14[[#This Row],[NetWorkDays]]-1</f>
        <v>19</v>
      </c>
      <c r="P220" s="33">
        <f>Table14[[#This Row],[NetWorkDays]]</f>
        <v>20</v>
      </c>
      <c r="Q22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20" s="31" t="str">
        <f>TEXT(Table14[[#This Row],[Pay Date]],"ddd")</f>
        <v>Wed</v>
      </c>
      <c r="S220" s="34">
        <f>WORKDAY(Table14[[#This Row],[Pay Date]],-3,'Non working days'!$A$3:$A$598)</f>
        <v>45772</v>
      </c>
      <c r="T220" s="31" t="str">
        <f>TEXT(Table14[[#This Row],[Upload Date]],"ddd")</f>
        <v>Fri</v>
      </c>
      <c r="U220" s="34">
        <f>WORKDAY(Table14[[#This Row],[Upload Date]],-5,'Non working days'!$A$3:$A$598)</f>
        <v>45763</v>
      </c>
      <c r="V220" s="31" t="str">
        <f>TEXT(Table14[[#This Row],[Deadline for Variation Submission]],"ddd")</f>
        <v>Wed</v>
      </c>
      <c r="W220" s="29"/>
      <c r="X220" s="1"/>
    </row>
    <row r="221" spans="1:24" x14ac:dyDescent="0.3">
      <c r="A221" t="str">
        <f>CONCATENATE(Table14[[#This Row],[Cipher]], " ",Table14[[#This Row],[Payment Type]])</f>
        <v>LD Prescribing PMS</v>
      </c>
      <c r="B221" s="30" t="s">
        <v>112</v>
      </c>
      <c r="C221" s="30" t="s">
        <v>39</v>
      </c>
      <c r="D221" s="30" t="s">
        <v>113</v>
      </c>
      <c r="E221" s="30" t="s">
        <v>45</v>
      </c>
      <c r="F221" s="30" t="s">
        <v>51</v>
      </c>
      <c r="G221" s="30"/>
      <c r="H22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21" s="31" t="str">
        <f>TEXT(Table14[[#This Row],[Standard Payment Date]],"ddd")</f>
        <v>Wed</v>
      </c>
      <c r="J221" s="31" t="str">
        <f>IF(ISNA(MATCH(Table14[[#This Row],[Standard Payment Date]],'Non working days'!$A$3:$A$226,0)),"N","Y")</f>
        <v>N</v>
      </c>
      <c r="K221" s="31" t="str">
        <f>IF(OR(Table14[[#This Row],[Unmodified Day of Week]]="Sat",Table14[[#This Row],[Unmodified Day of Week]]="Sun"),"Y","N")</f>
        <v>N</v>
      </c>
      <c r="L221" s="31" t="str">
        <f>IF(OR(Table14[[#This Row],[Bank Holiday?]]="Y",Table14[[#This Row],[Weekend?]]="Y"),"Y","N")</f>
        <v>N</v>
      </c>
      <c r="M221" s="31">
        <f>IF(AND(Table14[[#This Row],[Late if non working day]]="Late",Table14[[#This Row],[BH or Weekend]]="Y"),1,0)</f>
        <v>0</v>
      </c>
      <c r="N221" s="33">
        <f>NETWORKDAYS($H$2,Table14[[#This Row],[Standard Payment Date]],'Non working days'!$A$3:$A$27)</f>
        <v>20</v>
      </c>
      <c r="O221" s="33">
        <f>Table14[[#This Row],[NetWorkDays]]-1</f>
        <v>19</v>
      </c>
      <c r="P221" s="33">
        <f>Table14[[#This Row],[NetWorkDays]]</f>
        <v>20</v>
      </c>
      <c r="Q22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21" s="31" t="str">
        <f>TEXT(Table14[[#This Row],[Pay Date]],"ddd")</f>
        <v>Wed</v>
      </c>
      <c r="S221" s="34">
        <f>WORKDAY(Table14[[#This Row],[Pay Date]],-3,'Non working days'!$A$3:$A$598)</f>
        <v>45772</v>
      </c>
      <c r="T221" s="31" t="str">
        <f>TEXT(Table14[[#This Row],[Upload Date]],"ddd")</f>
        <v>Fri</v>
      </c>
      <c r="U221" s="34">
        <f>WORKDAY(Table14[[#This Row],[Upload Date]],-5,'Non working days'!$A$3:$A$598)</f>
        <v>45763</v>
      </c>
      <c r="V221" s="31" t="str">
        <f>TEXT(Table14[[#This Row],[Deadline for Variation Submission]],"ddd")</f>
        <v>Wed</v>
      </c>
      <c r="W221" s="29"/>
      <c r="X221" s="1"/>
    </row>
    <row r="222" spans="1:24" x14ac:dyDescent="0.3">
      <c r="A222" t="str">
        <f>CONCATENATE(Table14[[#This Row],[Cipher]], " ",Table14[[#This Row],[Payment Type]])</f>
        <v>LDS Dispensing GMS</v>
      </c>
      <c r="B222" s="30" t="s">
        <v>114</v>
      </c>
      <c r="C222" s="30" t="s">
        <v>39</v>
      </c>
      <c r="D222" s="30" t="s">
        <v>115</v>
      </c>
      <c r="E222" s="31" t="s">
        <v>41</v>
      </c>
      <c r="F222" s="30" t="s">
        <v>42</v>
      </c>
      <c r="G222" s="30"/>
      <c r="H22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222" s="31" t="str">
        <f>TEXT(Table14[[#This Row],[Standard Payment Date]],"ddd")</f>
        <v>Tue</v>
      </c>
      <c r="J222" s="31" t="str">
        <f>IF(ISNA(MATCH(Table14[[#This Row],[Standard Payment Date]],'Non working days'!$A$3:$A$226,0)),"N","Y")</f>
        <v>N</v>
      </c>
      <c r="K222" s="31" t="str">
        <f>IF(OR(Table14[[#This Row],[Unmodified Day of Week]]="Sat",Table14[[#This Row],[Unmodified Day of Week]]="Sun"),"Y","N")</f>
        <v>N</v>
      </c>
      <c r="L222" s="31" t="str">
        <f>IF(OR(Table14[[#This Row],[Bank Holiday?]]="Y",Table14[[#This Row],[Weekend?]]="Y"),"Y","N")</f>
        <v>N</v>
      </c>
      <c r="M222" s="31">
        <f>IF(AND(Table14[[#This Row],[Late if non working day]]="Late",Table14[[#This Row],[BH or Weekend]]="Y"),1,0)</f>
        <v>0</v>
      </c>
      <c r="N222" s="33">
        <f>NETWORKDAYS($H$2,Table14[[#This Row],[Standard Payment Date]],'Non working days'!$A$3:$A$27)</f>
        <v>1</v>
      </c>
      <c r="O222" s="33">
        <f>Table14[[#This Row],[NetWorkDays]]-1</f>
        <v>0</v>
      </c>
      <c r="P222" s="33">
        <f>Table14[[#This Row],[NetWorkDays]]</f>
        <v>1</v>
      </c>
      <c r="Q22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222" s="31" t="str">
        <f>TEXT(Table14[[#This Row],[Pay Date]],"ddd")</f>
        <v>Tue</v>
      </c>
      <c r="S222" s="34">
        <f>WORKDAY(Table14[[#This Row],[Pay Date]],-3,'Non working days'!$A$3:$A$598)</f>
        <v>45743</v>
      </c>
      <c r="T222" s="31" t="str">
        <f>TEXT(Table14[[#This Row],[Upload Date]],"ddd")</f>
        <v>Thu</v>
      </c>
      <c r="U222" s="34">
        <f>WORKDAY(Table14[[#This Row],[Upload Date]],-5,'Non working days'!$A$3:$A$598)</f>
        <v>45736</v>
      </c>
      <c r="V222" s="31" t="str">
        <f>TEXT(Table14[[#This Row],[Deadline for Variation Submission]],"ddd")</f>
        <v>Thu</v>
      </c>
      <c r="W222" s="29"/>
      <c r="X222" s="1"/>
    </row>
    <row r="223" spans="1:24" x14ac:dyDescent="0.3">
      <c r="A223" t="str">
        <f>CONCATENATE(Table14[[#This Row],[Cipher]], " ",Table14[[#This Row],[Payment Type]])</f>
        <v>LDS Dispensing PMS</v>
      </c>
      <c r="B223" s="30" t="s">
        <v>114</v>
      </c>
      <c r="C223" s="30" t="s">
        <v>39</v>
      </c>
      <c r="D223" s="30" t="s">
        <v>115</v>
      </c>
      <c r="E223" s="30" t="s">
        <v>43</v>
      </c>
      <c r="F223" s="30" t="s">
        <v>42</v>
      </c>
      <c r="G223" s="30"/>
      <c r="H22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223" s="31" t="str">
        <f>TEXT(Table14[[#This Row],[Standard Payment Date]],"ddd")</f>
        <v>Tue</v>
      </c>
      <c r="J223" s="31" t="str">
        <f>IF(ISNA(MATCH(Table14[[#This Row],[Standard Payment Date]],'Non working days'!$A$3:$A$226,0)),"N","Y")</f>
        <v>N</v>
      </c>
      <c r="K223" s="31" t="str">
        <f>IF(OR(Table14[[#This Row],[Unmodified Day of Week]]="Sat",Table14[[#This Row],[Unmodified Day of Week]]="Sun"),"Y","N")</f>
        <v>N</v>
      </c>
      <c r="L223" s="31" t="str">
        <f>IF(OR(Table14[[#This Row],[Bank Holiday?]]="Y",Table14[[#This Row],[Weekend?]]="Y"),"Y","N")</f>
        <v>N</v>
      </c>
      <c r="M223" s="31">
        <f>IF(AND(Table14[[#This Row],[Late if non working day]]="Late",Table14[[#This Row],[BH or Weekend]]="Y"),1,0)</f>
        <v>0</v>
      </c>
      <c r="N223" s="33">
        <f>NETWORKDAYS($H$2,Table14[[#This Row],[Standard Payment Date]],'Non working days'!$A$3:$A$27)</f>
        <v>1</v>
      </c>
      <c r="O223" s="33">
        <f>Table14[[#This Row],[NetWorkDays]]-1</f>
        <v>0</v>
      </c>
      <c r="P223" s="33">
        <f>Table14[[#This Row],[NetWorkDays]]</f>
        <v>1</v>
      </c>
      <c r="Q22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223" s="31" t="str">
        <f>TEXT(Table14[[#This Row],[Pay Date]],"ddd")</f>
        <v>Tue</v>
      </c>
      <c r="S223" s="34">
        <f>WORKDAY(Table14[[#This Row],[Pay Date]],-3,'Non working days'!$A$3:$A$598)</f>
        <v>45743</v>
      </c>
      <c r="T223" s="31" t="str">
        <f>TEXT(Table14[[#This Row],[Upload Date]],"ddd")</f>
        <v>Thu</v>
      </c>
      <c r="U223" s="34">
        <f>WORKDAY(Table14[[#This Row],[Upload Date]],-5,'Non working days'!$A$3:$A$598)</f>
        <v>45736</v>
      </c>
      <c r="V223" s="31" t="str">
        <f>TEXT(Table14[[#This Row],[Deadline for Variation Submission]],"ddd")</f>
        <v>Thu</v>
      </c>
      <c r="W223" s="29"/>
      <c r="X223" s="1"/>
    </row>
    <row r="224" spans="1:24" x14ac:dyDescent="0.3">
      <c r="A224" t="str">
        <f>CONCATENATE(Table14[[#This Row],[Cipher]], " ",Table14[[#This Row],[Payment Type]])</f>
        <v>LDS Prescribing GMS</v>
      </c>
      <c r="B224" s="30" t="s">
        <v>114</v>
      </c>
      <c r="C224" s="30" t="s">
        <v>39</v>
      </c>
      <c r="D224" s="30" t="s">
        <v>115</v>
      </c>
      <c r="E224" s="30" t="s">
        <v>44</v>
      </c>
      <c r="F224" s="30" t="s">
        <v>42</v>
      </c>
      <c r="G224" s="30"/>
      <c r="H22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224" s="31" t="str">
        <f>TEXT(Table14[[#This Row],[Standard Payment Date]],"ddd")</f>
        <v>Tue</v>
      </c>
      <c r="J224" s="31" t="str">
        <f>IF(ISNA(MATCH(Table14[[#This Row],[Standard Payment Date]],'Non working days'!$A$3:$A$226,0)),"N","Y")</f>
        <v>N</v>
      </c>
      <c r="K224" s="31" t="str">
        <f>IF(OR(Table14[[#This Row],[Unmodified Day of Week]]="Sat",Table14[[#This Row],[Unmodified Day of Week]]="Sun"),"Y","N")</f>
        <v>N</v>
      </c>
      <c r="L224" s="31" t="str">
        <f>IF(OR(Table14[[#This Row],[Bank Holiday?]]="Y",Table14[[#This Row],[Weekend?]]="Y"),"Y","N")</f>
        <v>N</v>
      </c>
      <c r="M224" s="31">
        <f>IF(AND(Table14[[#This Row],[Late if non working day]]="Late",Table14[[#This Row],[BH or Weekend]]="Y"),1,0)</f>
        <v>0</v>
      </c>
      <c r="N224" s="33">
        <f>NETWORKDAYS($H$2,Table14[[#This Row],[Standard Payment Date]],'Non working days'!$A$3:$A$27)</f>
        <v>1</v>
      </c>
      <c r="O224" s="33">
        <f>Table14[[#This Row],[NetWorkDays]]-1</f>
        <v>0</v>
      </c>
      <c r="P224" s="33">
        <f>Table14[[#This Row],[NetWorkDays]]</f>
        <v>1</v>
      </c>
      <c r="Q22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224" s="31" t="str">
        <f>TEXT(Table14[[#This Row],[Pay Date]],"ddd")</f>
        <v>Tue</v>
      </c>
      <c r="S224" s="34">
        <f>WORKDAY(Table14[[#This Row],[Pay Date]],-3,'Non working days'!$A$3:$A$598)</f>
        <v>45743</v>
      </c>
      <c r="T224" s="31" t="str">
        <f>TEXT(Table14[[#This Row],[Upload Date]],"ddd")</f>
        <v>Thu</v>
      </c>
      <c r="U224" s="34">
        <f>WORKDAY(Table14[[#This Row],[Upload Date]],-5,'Non working days'!$A$3:$A$598)</f>
        <v>45736</v>
      </c>
      <c r="V224" s="31" t="str">
        <f>TEXT(Table14[[#This Row],[Deadline for Variation Submission]],"ddd")</f>
        <v>Thu</v>
      </c>
      <c r="W224" s="29"/>
      <c r="X224" s="1"/>
    </row>
    <row r="225" spans="1:24" x14ac:dyDescent="0.3">
      <c r="A225" t="str">
        <f>CONCATENATE(Table14[[#This Row],[Cipher]], " ",Table14[[#This Row],[Payment Type]])</f>
        <v>LDS Prescribing PMS</v>
      </c>
      <c r="B225" s="30" t="s">
        <v>114</v>
      </c>
      <c r="C225" s="30" t="s">
        <v>39</v>
      </c>
      <c r="D225" s="30" t="s">
        <v>115</v>
      </c>
      <c r="E225" s="30" t="s">
        <v>45</v>
      </c>
      <c r="F225" s="30" t="s">
        <v>42</v>
      </c>
      <c r="G225" s="30"/>
      <c r="H22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225" s="31" t="str">
        <f>TEXT(Table14[[#This Row],[Standard Payment Date]],"ddd")</f>
        <v>Tue</v>
      </c>
      <c r="J225" s="31" t="str">
        <f>IF(ISNA(MATCH(Table14[[#This Row],[Standard Payment Date]],'Non working days'!$A$3:$A$226,0)),"N","Y")</f>
        <v>N</v>
      </c>
      <c r="K225" s="31" t="str">
        <f>IF(OR(Table14[[#This Row],[Unmodified Day of Week]]="Sat",Table14[[#This Row],[Unmodified Day of Week]]="Sun"),"Y","N")</f>
        <v>N</v>
      </c>
      <c r="L225" s="31" t="str">
        <f>IF(OR(Table14[[#This Row],[Bank Holiday?]]="Y",Table14[[#This Row],[Weekend?]]="Y"),"Y","N")</f>
        <v>N</v>
      </c>
      <c r="M225" s="31">
        <f>IF(AND(Table14[[#This Row],[Late if non working day]]="Late",Table14[[#This Row],[BH or Weekend]]="Y"),1,0)</f>
        <v>0</v>
      </c>
      <c r="N225" s="33">
        <f>NETWORKDAYS($H$2,Table14[[#This Row],[Standard Payment Date]],'Non working days'!$A$3:$A$27)</f>
        <v>1</v>
      </c>
      <c r="O225" s="33">
        <f>Table14[[#This Row],[NetWorkDays]]-1</f>
        <v>0</v>
      </c>
      <c r="P225" s="33">
        <f>Table14[[#This Row],[NetWorkDays]]</f>
        <v>1</v>
      </c>
      <c r="Q22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225" s="31" t="str">
        <f>TEXT(Table14[[#This Row],[Pay Date]],"ddd")</f>
        <v>Tue</v>
      </c>
      <c r="S225" s="34">
        <f>WORKDAY(Table14[[#This Row],[Pay Date]],-3,'Non working days'!$A$3:$A$598)</f>
        <v>45743</v>
      </c>
      <c r="T225" s="31" t="str">
        <f>TEXT(Table14[[#This Row],[Upload Date]],"ddd")</f>
        <v>Thu</v>
      </c>
      <c r="U225" s="34">
        <f>WORKDAY(Table14[[#This Row],[Upload Date]],-5,'Non working days'!$A$3:$A$598)</f>
        <v>45736</v>
      </c>
      <c r="V225" s="31" t="str">
        <f>TEXT(Table14[[#This Row],[Deadline for Variation Submission]],"ddd")</f>
        <v>Thu</v>
      </c>
      <c r="W225" s="29"/>
      <c r="X225" s="1"/>
    </row>
    <row r="226" spans="1:24" x14ac:dyDescent="0.3">
      <c r="A226" t="str">
        <f>CONCATENATE(Table14[[#This Row],[Cipher]], " ",Table14[[#This Row],[Payment Type]])</f>
        <v>LDS Pharmacy</v>
      </c>
      <c r="B226" s="30" t="s">
        <v>114</v>
      </c>
      <c r="C226" s="30" t="s">
        <v>39</v>
      </c>
      <c r="D226" s="30" t="s">
        <v>115</v>
      </c>
      <c r="E226" s="31" t="s">
        <v>48</v>
      </c>
      <c r="F226" s="30">
        <v>14</v>
      </c>
      <c r="G226" s="31"/>
      <c r="H22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26" s="31" t="str">
        <f>TEXT(Table14[[#This Row],[Standard Payment Date]],"ddd")</f>
        <v>Mon</v>
      </c>
      <c r="J226" s="31" t="str">
        <f>IF(ISNA(MATCH(Table14[[#This Row],[Standard Payment Date]],'Non working days'!$A$3:$A$226,0)),"N","Y")</f>
        <v>N</v>
      </c>
      <c r="K226" s="31" t="str">
        <f>IF(OR(Table14[[#This Row],[Unmodified Day of Week]]="Sat",Table14[[#This Row],[Unmodified Day of Week]]="Sun"),"Y","N")</f>
        <v>N</v>
      </c>
      <c r="L226" s="31" t="str">
        <f>IF(OR(Table14[[#This Row],[Bank Holiday?]]="Y",Table14[[#This Row],[Weekend?]]="Y"),"Y","N")</f>
        <v>N</v>
      </c>
      <c r="M226" s="31">
        <f>IF(AND(Table14[[#This Row],[Late if non working day]]="Late",Table14[[#This Row],[BH or Weekend]]="Y"),1,0)</f>
        <v>0</v>
      </c>
      <c r="N226" s="33">
        <f>NETWORKDAYS($H$2,Table14[[#This Row],[Standard Payment Date]],'Non working days'!$A$3:$A$27)</f>
        <v>10</v>
      </c>
      <c r="O226" s="33">
        <f>Table14[[#This Row],[NetWorkDays]]-1</f>
        <v>9</v>
      </c>
      <c r="P226" s="33">
        <f>Table14[[#This Row],[NetWorkDays]]</f>
        <v>10</v>
      </c>
      <c r="Q22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26" s="31" t="str">
        <f>TEXT(Table14[[#This Row],[Pay Date]],"ddd")</f>
        <v>Mon</v>
      </c>
      <c r="S226" s="34">
        <f>WORKDAY(Table14[[#This Row],[Pay Date]],-3,'Non working days'!$A$3:$A$598)</f>
        <v>45756</v>
      </c>
      <c r="T226" s="31" t="str">
        <f>TEXT(Table14[[#This Row],[Upload Date]],"ddd")</f>
        <v>Wed</v>
      </c>
      <c r="U226" s="34">
        <f>WORKDAY(Table14[[#This Row],[Upload Date]],-5,'Non working days'!$A$3:$A$598)</f>
        <v>45749</v>
      </c>
      <c r="V226" s="31" t="str">
        <f>TEXT(Table14[[#This Row],[Deadline for Variation Submission]],"ddd")</f>
        <v>Wed</v>
      </c>
      <c r="W226" s="29"/>
      <c r="X226" s="1"/>
    </row>
    <row r="227" spans="1:24" x14ac:dyDescent="0.3">
      <c r="A227" t="str">
        <f>CONCATENATE(Table14[[#This Row],[Cipher]], " ",Table14[[#This Row],[Payment Type]])</f>
        <v>LDS A/PMS</v>
      </c>
      <c r="B227" s="30" t="s">
        <v>114</v>
      </c>
      <c r="C227" s="30" t="s">
        <v>39</v>
      </c>
      <c r="D227" s="30" t="s">
        <v>115</v>
      </c>
      <c r="E227" s="31" t="s">
        <v>49</v>
      </c>
      <c r="F227" s="30">
        <v>15</v>
      </c>
      <c r="G227" s="30"/>
      <c r="H22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227" s="31" t="str">
        <f>TEXT(Table14[[#This Row],[Standard Payment Date]],"ddd")</f>
        <v>Tue</v>
      </c>
      <c r="J227" s="31" t="str">
        <f>IF(ISNA(MATCH(Table14[[#This Row],[Standard Payment Date]],'Non working days'!$A$3:$A$226,0)),"N","Y")</f>
        <v>N</v>
      </c>
      <c r="K227" s="31" t="str">
        <f>IF(OR(Table14[[#This Row],[Unmodified Day of Week]]="Sat",Table14[[#This Row],[Unmodified Day of Week]]="Sun"),"Y","N")</f>
        <v>N</v>
      </c>
      <c r="L227" s="31" t="str">
        <f>IF(OR(Table14[[#This Row],[Bank Holiday?]]="Y",Table14[[#This Row],[Weekend?]]="Y"),"Y","N")</f>
        <v>N</v>
      </c>
      <c r="M227" s="31">
        <f>IF(AND(Table14[[#This Row],[Late if non working day]]="Late",Table14[[#This Row],[BH or Weekend]]="Y"),1,0)</f>
        <v>0</v>
      </c>
      <c r="N227" s="33">
        <f>NETWORKDAYS($H$2,Table14[[#This Row],[Standard Payment Date]],'Non working days'!$A$3:$A$27)</f>
        <v>11</v>
      </c>
      <c r="O227" s="33">
        <f>Table14[[#This Row],[NetWorkDays]]-1</f>
        <v>10</v>
      </c>
      <c r="P227" s="33">
        <f>Table14[[#This Row],[NetWorkDays]]</f>
        <v>11</v>
      </c>
      <c r="Q22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227" s="31" t="str">
        <f>TEXT(Table14[[#This Row],[Pay Date]],"ddd")</f>
        <v>Tue</v>
      </c>
      <c r="S227" s="34">
        <f>WORKDAY(Table14[[#This Row],[Pay Date]],-3,'Non working days'!$A$3:$A$598)</f>
        <v>45757</v>
      </c>
      <c r="T227" s="31" t="str">
        <f>TEXT(Table14[[#This Row],[Upload Date]],"ddd")</f>
        <v>Thu</v>
      </c>
      <c r="U227" s="34">
        <f>WORKDAY(Table14[[#This Row],[Upload Date]],-5,'Non working days'!$A$3:$A$598)</f>
        <v>45750</v>
      </c>
      <c r="V227" s="31" t="str">
        <f>TEXT(Table14[[#This Row],[Deadline for Variation Submission]],"ddd")</f>
        <v>Thu</v>
      </c>
      <c r="W227" s="29"/>
      <c r="X227" s="1"/>
    </row>
    <row r="228" spans="1:24" x14ac:dyDescent="0.3">
      <c r="A228" t="str">
        <f>CONCATENATE(Table14[[#This Row],[Cipher]], " ",Table14[[#This Row],[Payment Type]])</f>
        <v>LDS Registrar GMS</v>
      </c>
      <c r="B228" s="30" t="s">
        <v>114</v>
      </c>
      <c r="C228" s="30" t="s">
        <v>39</v>
      </c>
      <c r="D228" s="30" t="s">
        <v>115</v>
      </c>
      <c r="E228" s="31" t="s">
        <v>46</v>
      </c>
      <c r="F228" s="30">
        <v>17</v>
      </c>
      <c r="G228" s="31"/>
      <c r="H22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45764</v>
      </c>
      <c r="I228" s="31" t="str">
        <f>TEXT(Table14[[#This Row],[Standard Payment Date]],"ddd")</f>
        <v>Thu</v>
      </c>
      <c r="J228" s="31" t="str">
        <f>IF(ISNA(MATCH(Table14[[#This Row],[Standard Payment Date]],'Non working days'!$A$3:$A$226,0)),"N","Y")</f>
        <v>N</v>
      </c>
      <c r="K228" s="31" t="str">
        <f>IF(OR(Table14[[#This Row],[Unmodified Day of Week]]="Sat",Table14[[#This Row],[Unmodified Day of Week]]="Sun"),"Y","N")</f>
        <v>N</v>
      </c>
      <c r="L228" s="31" t="str">
        <f>IF(OR(Table14[[#This Row],[Bank Holiday?]]="Y",Table14[[#This Row],[Weekend?]]="Y"),"Y","N")</f>
        <v>N</v>
      </c>
      <c r="M228" s="31">
        <f>IF(AND(Table14[[#This Row],[Late if non working day]]="Late",Table14[[#This Row],[BH or Weekend]]="Y"),1,0)</f>
        <v>0</v>
      </c>
      <c r="N228" s="33">
        <f>NETWORKDAYS($H$2,Table14[[#This Row],[Standard Payment Date]],'Non working days'!$A$3:$A$27)</f>
        <v>13</v>
      </c>
      <c r="O228" s="33">
        <f>Table14[[#This Row],[NetWorkDays]]-1</f>
        <v>12</v>
      </c>
      <c r="P228" s="33">
        <f>Table14[[#This Row],[NetWorkDays]]</f>
        <v>13</v>
      </c>
      <c r="Q22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228" s="31" t="str">
        <f>TEXT(Table14[[#This Row],[Pay Date]],"ddd")</f>
        <v>Thu</v>
      </c>
      <c r="S228" s="34">
        <f>WORKDAY(Table14[[#This Row],[Pay Date]],-3,'Non working days'!$A$3:$A$598)</f>
        <v>45761</v>
      </c>
      <c r="T228" s="31" t="str">
        <f>TEXT(Table14[[#This Row],[Upload Date]],"ddd")</f>
        <v>Mon</v>
      </c>
      <c r="U228" s="34">
        <f>WORKDAY(Table14[[#This Row],[Upload Date]],-5,'Non working days'!$A$3:$A$598)</f>
        <v>45754</v>
      </c>
      <c r="V228" s="31" t="str">
        <f>TEXT(Table14[[#This Row],[Deadline for Variation Submission]],"ddd")</f>
        <v>Mon</v>
      </c>
      <c r="W228" s="29"/>
      <c r="X228" s="1"/>
    </row>
    <row r="229" spans="1:24" x14ac:dyDescent="0.3">
      <c r="A229" t="str">
        <f>CONCATENATE(Table14[[#This Row],[Cipher]], " ",Table14[[#This Row],[Payment Type]])</f>
        <v>LDS Registrar PMS</v>
      </c>
      <c r="B229" s="30" t="s">
        <v>114</v>
      </c>
      <c r="C229" s="30" t="s">
        <v>39</v>
      </c>
      <c r="D229" s="30" t="s">
        <v>115</v>
      </c>
      <c r="E229" s="31" t="s">
        <v>47</v>
      </c>
      <c r="F229" s="30">
        <v>17</v>
      </c>
      <c r="G229" s="31"/>
      <c r="H22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45764</v>
      </c>
      <c r="I229" s="31" t="str">
        <f>TEXT(Table14[[#This Row],[Standard Payment Date]],"ddd")</f>
        <v>Thu</v>
      </c>
      <c r="J229" s="31" t="str">
        <f>IF(ISNA(MATCH(Table14[[#This Row],[Standard Payment Date]],'Non working days'!$A$3:$A$226,0)),"N","Y")</f>
        <v>N</v>
      </c>
      <c r="K229" s="31" t="str">
        <f>IF(OR(Table14[[#This Row],[Unmodified Day of Week]]="Sat",Table14[[#This Row],[Unmodified Day of Week]]="Sun"),"Y","N")</f>
        <v>N</v>
      </c>
      <c r="L229" s="31" t="str">
        <f>IF(OR(Table14[[#This Row],[Bank Holiday?]]="Y",Table14[[#This Row],[Weekend?]]="Y"),"Y","N")</f>
        <v>N</v>
      </c>
      <c r="M229" s="31">
        <f>IF(AND(Table14[[#This Row],[Late if non working day]]="Late",Table14[[#This Row],[BH or Weekend]]="Y"),1,0)</f>
        <v>0</v>
      </c>
      <c r="N229" s="33">
        <f>NETWORKDAYS($H$2,Table14[[#This Row],[Standard Payment Date]],'Non working days'!$A$3:$A$27)</f>
        <v>13</v>
      </c>
      <c r="O229" s="33">
        <f>Table14[[#This Row],[NetWorkDays]]-1</f>
        <v>12</v>
      </c>
      <c r="P229" s="33">
        <f>Table14[[#This Row],[NetWorkDays]]</f>
        <v>13</v>
      </c>
      <c r="Q22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229" s="31" t="str">
        <f>TEXT(Table14[[#This Row],[Pay Date]],"ddd")</f>
        <v>Thu</v>
      </c>
      <c r="S229" s="34">
        <f>WORKDAY(Table14[[#This Row],[Pay Date]],-3,'Non working days'!$A$3:$A$598)</f>
        <v>45761</v>
      </c>
      <c r="T229" s="31" t="str">
        <f>TEXT(Table14[[#This Row],[Upload Date]],"ddd")</f>
        <v>Mon</v>
      </c>
      <c r="U229" s="34">
        <f>WORKDAY(Table14[[#This Row],[Upload Date]],-5,'Non working days'!$A$3:$A$598)</f>
        <v>45754</v>
      </c>
      <c r="V229" s="31" t="str">
        <f>TEXT(Table14[[#This Row],[Deadline for Variation Submission]],"ddd")</f>
        <v>Mon</v>
      </c>
      <c r="W229" s="29"/>
      <c r="X229" s="1"/>
    </row>
    <row r="230" spans="1:24" x14ac:dyDescent="0.3">
      <c r="A230" t="str">
        <f>CONCATENATE(Table14[[#This Row],[Cipher]], " ",Table14[[#This Row],[Payment Type]])</f>
        <v>LDS GMS</v>
      </c>
      <c r="B230" s="30" t="s">
        <v>114</v>
      </c>
      <c r="C230" s="30" t="s">
        <v>39</v>
      </c>
      <c r="D230" s="30" t="s">
        <v>115</v>
      </c>
      <c r="E230" s="30" t="s">
        <v>50</v>
      </c>
      <c r="F230" s="30" t="s">
        <v>51</v>
      </c>
      <c r="G230" s="31"/>
      <c r="H23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30" s="31" t="str">
        <f>TEXT(Table14[[#This Row],[Standard Payment Date]],"ddd")</f>
        <v>Wed</v>
      </c>
      <c r="J230" s="31" t="str">
        <f>IF(ISNA(MATCH(Table14[[#This Row],[Standard Payment Date]],'Non working days'!$A$3:$A$226,0)),"N","Y")</f>
        <v>N</v>
      </c>
      <c r="K230" s="31" t="str">
        <f>IF(OR(Table14[[#This Row],[Unmodified Day of Week]]="Sat",Table14[[#This Row],[Unmodified Day of Week]]="Sun"),"Y","N")</f>
        <v>N</v>
      </c>
      <c r="L230" s="31" t="str">
        <f>IF(OR(Table14[[#This Row],[Bank Holiday?]]="Y",Table14[[#This Row],[Weekend?]]="Y"),"Y","N")</f>
        <v>N</v>
      </c>
      <c r="M230" s="31">
        <f>IF(AND(Table14[[#This Row],[Late if non working day]]="Late",Table14[[#This Row],[BH or Weekend]]="Y"),1,0)</f>
        <v>0</v>
      </c>
      <c r="N230" s="33">
        <f>NETWORKDAYS($H$2,Table14[[#This Row],[Standard Payment Date]],'Non working days'!$A$3:$A$27)</f>
        <v>20</v>
      </c>
      <c r="O230" s="33">
        <f>Table14[[#This Row],[NetWorkDays]]-1</f>
        <v>19</v>
      </c>
      <c r="P230" s="33">
        <f>Table14[[#This Row],[NetWorkDays]]</f>
        <v>20</v>
      </c>
      <c r="Q23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30" s="31" t="str">
        <f>TEXT(Table14[[#This Row],[Pay Date]],"ddd")</f>
        <v>Wed</v>
      </c>
      <c r="S230" s="34">
        <f>WORKDAY(Table14[[#This Row],[Pay Date]],-3,'Non working days'!$A$3:$A$598)</f>
        <v>45772</v>
      </c>
      <c r="T230" s="31" t="str">
        <f>TEXT(Table14[[#This Row],[Upload Date]],"ddd")</f>
        <v>Fri</v>
      </c>
      <c r="U230" s="34">
        <f>WORKDAY(Table14[[#This Row],[Upload Date]],-5,'Non working days'!$A$3:$A$598)</f>
        <v>45763</v>
      </c>
      <c r="V230" s="31" t="str">
        <f>TEXT(Table14[[#This Row],[Deadline for Variation Submission]],"ddd")</f>
        <v>Wed</v>
      </c>
      <c r="W230" s="29"/>
      <c r="X230" s="1"/>
    </row>
    <row r="231" spans="1:24" x14ac:dyDescent="0.3">
      <c r="A231" t="str">
        <f>CONCATENATE(Table14[[#This Row],[Cipher]], " ",Table14[[#This Row],[Payment Type]])</f>
        <v>LIP Pharmacy</v>
      </c>
      <c r="B231" s="30" t="s">
        <v>116</v>
      </c>
      <c r="C231" s="30" t="s">
        <v>39</v>
      </c>
      <c r="D231" s="30" t="s">
        <v>117</v>
      </c>
      <c r="E231" s="31" t="s">
        <v>48</v>
      </c>
      <c r="F231" s="30">
        <v>14</v>
      </c>
      <c r="G231" s="31"/>
      <c r="H23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31" s="31" t="str">
        <f>TEXT(Table14[[#This Row],[Standard Payment Date]],"ddd")</f>
        <v>Mon</v>
      </c>
      <c r="J231" s="31" t="str">
        <f>IF(ISNA(MATCH(Table14[[#This Row],[Standard Payment Date]],'Non working days'!$A$3:$A$226,0)),"N","Y")</f>
        <v>N</v>
      </c>
      <c r="K231" s="31" t="str">
        <f>IF(OR(Table14[[#This Row],[Unmodified Day of Week]]="Sat",Table14[[#This Row],[Unmodified Day of Week]]="Sun"),"Y","N")</f>
        <v>N</v>
      </c>
      <c r="L231" s="31" t="str">
        <f>IF(OR(Table14[[#This Row],[Bank Holiday?]]="Y",Table14[[#This Row],[Weekend?]]="Y"),"Y","N")</f>
        <v>N</v>
      </c>
      <c r="M231" s="31">
        <f>IF(AND(Table14[[#This Row],[Late if non working day]]="Late",Table14[[#This Row],[BH or Weekend]]="Y"),1,0)</f>
        <v>0</v>
      </c>
      <c r="N231" s="33">
        <f>NETWORKDAYS($H$2,Table14[[#This Row],[Standard Payment Date]],'Non working days'!$A$3:$A$27)</f>
        <v>10</v>
      </c>
      <c r="O231" s="33">
        <f>Table14[[#This Row],[NetWorkDays]]-1</f>
        <v>9</v>
      </c>
      <c r="P231" s="33">
        <f>Table14[[#This Row],[NetWorkDays]]</f>
        <v>10</v>
      </c>
      <c r="Q23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31" s="31" t="str">
        <f>TEXT(Table14[[#This Row],[Pay Date]],"ddd")</f>
        <v>Mon</v>
      </c>
      <c r="S231" s="34">
        <f>WORKDAY(Table14[[#This Row],[Pay Date]],-3,'Non working days'!$A$3:$A$598)</f>
        <v>45756</v>
      </c>
      <c r="T231" s="31" t="str">
        <f>TEXT(Table14[[#This Row],[Upload Date]],"ddd")</f>
        <v>Wed</v>
      </c>
      <c r="U231" s="34">
        <f>WORKDAY(Table14[[#This Row],[Upload Date]],-5,'Non working days'!$A$3:$A$598)</f>
        <v>45749</v>
      </c>
      <c r="V231" s="31" t="str">
        <f>TEXT(Table14[[#This Row],[Deadline for Variation Submission]],"ddd")</f>
        <v>Wed</v>
      </c>
      <c r="W231" s="29"/>
      <c r="X231" s="1"/>
    </row>
    <row r="232" spans="1:24" x14ac:dyDescent="0.3">
      <c r="A232" t="str">
        <f>CONCATENATE(Table14[[#This Row],[Cipher]], " ",Table14[[#This Row],[Payment Type]])</f>
        <v>LIP GMS</v>
      </c>
      <c r="B232" s="30" t="s">
        <v>116</v>
      </c>
      <c r="C232" s="30" t="s">
        <v>39</v>
      </c>
      <c r="D232" s="30" t="s">
        <v>117</v>
      </c>
      <c r="E232" s="30" t="s">
        <v>50</v>
      </c>
      <c r="F232" s="30">
        <v>15</v>
      </c>
      <c r="G232" s="31"/>
      <c r="H23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232" s="31" t="str">
        <f>TEXT(Table14[[#This Row],[Standard Payment Date]],"ddd")</f>
        <v>Tue</v>
      </c>
      <c r="J232" s="31" t="str">
        <f>IF(ISNA(MATCH(Table14[[#This Row],[Standard Payment Date]],'Non working days'!$A$3:$A$226,0)),"N","Y")</f>
        <v>N</v>
      </c>
      <c r="K232" s="31" t="str">
        <f>IF(OR(Table14[[#This Row],[Unmodified Day of Week]]="Sat",Table14[[#This Row],[Unmodified Day of Week]]="Sun"),"Y","N")</f>
        <v>N</v>
      </c>
      <c r="L232" s="31" t="str">
        <f>IF(OR(Table14[[#This Row],[Bank Holiday?]]="Y",Table14[[#This Row],[Weekend?]]="Y"),"Y","N")</f>
        <v>N</v>
      </c>
      <c r="M232" s="31">
        <f>IF(AND(Table14[[#This Row],[Late if non working day]]="Late",Table14[[#This Row],[BH or Weekend]]="Y"),1,0)</f>
        <v>0</v>
      </c>
      <c r="N232" s="33">
        <f>NETWORKDAYS($H$2,Table14[[#This Row],[Standard Payment Date]],'Non working days'!$A$3:$A$27)</f>
        <v>11</v>
      </c>
      <c r="O232" s="33">
        <f>Table14[[#This Row],[NetWorkDays]]-1</f>
        <v>10</v>
      </c>
      <c r="P232" s="33">
        <f>Table14[[#This Row],[NetWorkDays]]</f>
        <v>11</v>
      </c>
      <c r="Q23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232" s="31" t="str">
        <f>TEXT(Table14[[#This Row],[Pay Date]],"ddd")</f>
        <v>Tue</v>
      </c>
      <c r="S232" s="34">
        <f>WORKDAY(Table14[[#This Row],[Pay Date]],-3,'Non working days'!$A$3:$A$598)</f>
        <v>45757</v>
      </c>
      <c r="T232" s="31" t="str">
        <f>TEXT(Table14[[#This Row],[Upload Date]],"ddd")</f>
        <v>Thu</v>
      </c>
      <c r="U232" s="34">
        <f>WORKDAY(Table14[[#This Row],[Upload Date]],-5,'Non working days'!$A$3:$A$598)</f>
        <v>45750</v>
      </c>
      <c r="V232" s="31" t="str">
        <f>TEXT(Table14[[#This Row],[Deadline for Variation Submission]],"ddd")</f>
        <v>Thu</v>
      </c>
      <c r="W232" s="29"/>
      <c r="X232" s="1"/>
    </row>
    <row r="233" spans="1:24" x14ac:dyDescent="0.3">
      <c r="A233" t="str">
        <f>CONCATENATE(Table14[[#This Row],[Cipher]], " ",Table14[[#This Row],[Payment Type]])</f>
        <v>LIP A/PMS</v>
      </c>
      <c r="B233" s="30" t="s">
        <v>116</v>
      </c>
      <c r="C233" s="30" t="s">
        <v>39</v>
      </c>
      <c r="D233" s="30" t="s">
        <v>117</v>
      </c>
      <c r="E233" s="31" t="s">
        <v>49</v>
      </c>
      <c r="F233" s="30">
        <v>15</v>
      </c>
      <c r="G233" s="30"/>
      <c r="H23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233" s="31" t="str">
        <f>TEXT(Table14[[#This Row],[Standard Payment Date]],"ddd")</f>
        <v>Tue</v>
      </c>
      <c r="J233" s="31" t="str">
        <f>IF(ISNA(MATCH(Table14[[#This Row],[Standard Payment Date]],'Non working days'!$A$3:$A$226,0)),"N","Y")</f>
        <v>N</v>
      </c>
      <c r="K233" s="31" t="str">
        <f>IF(OR(Table14[[#This Row],[Unmodified Day of Week]]="Sat",Table14[[#This Row],[Unmodified Day of Week]]="Sun"),"Y","N")</f>
        <v>N</v>
      </c>
      <c r="L233" s="31" t="str">
        <f>IF(OR(Table14[[#This Row],[Bank Holiday?]]="Y",Table14[[#This Row],[Weekend?]]="Y"),"Y","N")</f>
        <v>N</v>
      </c>
      <c r="M233" s="31">
        <f>IF(AND(Table14[[#This Row],[Late if non working day]]="Late",Table14[[#This Row],[BH or Weekend]]="Y"),1,0)</f>
        <v>0</v>
      </c>
      <c r="N233" s="33">
        <f>NETWORKDAYS($H$2,Table14[[#This Row],[Standard Payment Date]],'Non working days'!$A$3:$A$27)</f>
        <v>11</v>
      </c>
      <c r="O233" s="33">
        <f>Table14[[#This Row],[NetWorkDays]]-1</f>
        <v>10</v>
      </c>
      <c r="P233" s="33">
        <f>Table14[[#This Row],[NetWorkDays]]</f>
        <v>11</v>
      </c>
      <c r="Q23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233" s="31" t="str">
        <f>TEXT(Table14[[#This Row],[Pay Date]],"ddd")</f>
        <v>Tue</v>
      </c>
      <c r="S233" s="34">
        <f>WORKDAY(Table14[[#This Row],[Pay Date]],-3,'Non working days'!$A$3:$A$598)</f>
        <v>45757</v>
      </c>
      <c r="T233" s="31" t="str">
        <f>TEXT(Table14[[#This Row],[Upload Date]],"ddd")</f>
        <v>Thu</v>
      </c>
      <c r="U233" s="34">
        <f>WORKDAY(Table14[[#This Row],[Upload Date]],-5,'Non working days'!$A$3:$A$598)</f>
        <v>45750</v>
      </c>
      <c r="V233" s="31" t="str">
        <f>TEXT(Table14[[#This Row],[Deadline for Variation Submission]],"ddd")</f>
        <v>Thu</v>
      </c>
      <c r="W233" s="29"/>
      <c r="X233" s="1"/>
    </row>
    <row r="234" spans="1:24" x14ac:dyDescent="0.3">
      <c r="A234" t="str">
        <f>CONCATENATE(Table14[[#This Row],[Cipher]], " ",Table14[[#This Row],[Payment Type]])</f>
        <v>LIP Prescribing GMS</v>
      </c>
      <c r="B234" s="30" t="s">
        <v>116</v>
      </c>
      <c r="C234" s="30" t="s">
        <v>39</v>
      </c>
      <c r="D234" s="30" t="s">
        <v>117</v>
      </c>
      <c r="E234" s="30" t="s">
        <v>44</v>
      </c>
      <c r="F234" s="30">
        <v>26</v>
      </c>
      <c r="G234" s="30"/>
      <c r="H23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34" s="31" t="str">
        <f>TEXT(Table14[[#This Row],[Standard Payment Date]],"ddd")</f>
        <v>Sat</v>
      </c>
      <c r="J234" s="31" t="str">
        <f>IF(ISNA(MATCH(Table14[[#This Row],[Standard Payment Date]],'Non working days'!$A$3:$A$226,0)),"N","Y")</f>
        <v>N</v>
      </c>
      <c r="K234" s="31" t="str">
        <f>IF(OR(Table14[[#This Row],[Unmodified Day of Week]]="Sat",Table14[[#This Row],[Unmodified Day of Week]]="Sun"),"Y","N")</f>
        <v>Y</v>
      </c>
      <c r="L234" s="31" t="str">
        <f>IF(OR(Table14[[#This Row],[Bank Holiday?]]="Y",Table14[[#This Row],[Weekend?]]="Y"),"Y","N")</f>
        <v>Y</v>
      </c>
      <c r="M234" s="31">
        <f>IF(AND(Table14[[#This Row],[Late if non working day]]="Late",Table14[[#This Row],[BH or Weekend]]="Y"),1,0)</f>
        <v>0</v>
      </c>
      <c r="N234" s="33">
        <f>NETWORKDAYS($H$2,Table14[[#This Row],[Standard Payment Date]],'Non working days'!$A$3:$A$27)</f>
        <v>17</v>
      </c>
      <c r="O234" s="33">
        <f>Table14[[#This Row],[NetWorkDays]]-1</f>
        <v>16</v>
      </c>
      <c r="P234" s="33">
        <f>Table14[[#This Row],[NetWorkDays]]</f>
        <v>17</v>
      </c>
      <c r="Q23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34" s="31" t="str">
        <f>TEXT(Table14[[#This Row],[Pay Date]],"ddd")</f>
        <v>Fri</v>
      </c>
      <c r="S234" s="34">
        <f>WORKDAY(Table14[[#This Row],[Pay Date]],-3,'Non working days'!$A$3:$A$598)</f>
        <v>45769</v>
      </c>
      <c r="T234" s="31" t="str">
        <f>TEXT(Table14[[#This Row],[Upload Date]],"ddd")</f>
        <v>Tue</v>
      </c>
      <c r="U234" s="34">
        <f>WORKDAY(Table14[[#This Row],[Upload Date]],-5,'Non working days'!$A$3:$A$598)</f>
        <v>45758</v>
      </c>
      <c r="V234" s="31" t="str">
        <f>TEXT(Table14[[#This Row],[Deadline for Variation Submission]],"ddd")</f>
        <v>Fri</v>
      </c>
      <c r="W234" s="29"/>
      <c r="X234" s="1"/>
    </row>
    <row r="235" spans="1:24" x14ac:dyDescent="0.3">
      <c r="A235" t="str">
        <f>CONCATENATE(Table14[[#This Row],[Cipher]], " ",Table14[[#This Row],[Payment Type]])</f>
        <v>LIP Prescribing PMS</v>
      </c>
      <c r="B235" s="30" t="s">
        <v>116</v>
      </c>
      <c r="C235" s="30" t="s">
        <v>39</v>
      </c>
      <c r="D235" s="30" t="s">
        <v>117</v>
      </c>
      <c r="E235" s="30" t="s">
        <v>45</v>
      </c>
      <c r="F235" s="30">
        <v>26</v>
      </c>
      <c r="G235" s="30"/>
      <c r="H23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35" s="31" t="str">
        <f>TEXT(Table14[[#This Row],[Standard Payment Date]],"ddd")</f>
        <v>Sat</v>
      </c>
      <c r="J235" s="31" t="str">
        <f>IF(ISNA(MATCH(Table14[[#This Row],[Standard Payment Date]],'Non working days'!$A$3:$A$226,0)),"N","Y")</f>
        <v>N</v>
      </c>
      <c r="K235" s="31" t="str">
        <f>IF(OR(Table14[[#This Row],[Unmodified Day of Week]]="Sat",Table14[[#This Row],[Unmodified Day of Week]]="Sun"),"Y","N")</f>
        <v>Y</v>
      </c>
      <c r="L235" s="31" t="str">
        <f>IF(OR(Table14[[#This Row],[Bank Holiday?]]="Y",Table14[[#This Row],[Weekend?]]="Y"),"Y","N")</f>
        <v>Y</v>
      </c>
      <c r="M235" s="31">
        <f>IF(AND(Table14[[#This Row],[Late if non working day]]="Late",Table14[[#This Row],[BH or Weekend]]="Y"),1,0)</f>
        <v>0</v>
      </c>
      <c r="N235" s="33">
        <f>NETWORKDAYS($H$2,Table14[[#This Row],[Standard Payment Date]],'Non working days'!$A$3:$A$27)</f>
        <v>17</v>
      </c>
      <c r="O235" s="33">
        <f>Table14[[#This Row],[NetWorkDays]]-1</f>
        <v>16</v>
      </c>
      <c r="P235" s="33">
        <f>Table14[[#This Row],[NetWorkDays]]</f>
        <v>17</v>
      </c>
      <c r="Q23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35" s="31" t="str">
        <f>TEXT(Table14[[#This Row],[Pay Date]],"ddd")</f>
        <v>Fri</v>
      </c>
      <c r="S235" s="34">
        <f>WORKDAY(Table14[[#This Row],[Pay Date]],-3,'Non working days'!$A$3:$A$598)</f>
        <v>45769</v>
      </c>
      <c r="T235" s="31" t="str">
        <f>TEXT(Table14[[#This Row],[Upload Date]],"ddd")</f>
        <v>Tue</v>
      </c>
      <c r="U235" s="34">
        <f>WORKDAY(Table14[[#This Row],[Upload Date]],-5,'Non working days'!$A$3:$A$598)</f>
        <v>45758</v>
      </c>
      <c r="V235" s="31" t="str">
        <f>TEXT(Table14[[#This Row],[Deadline for Variation Submission]],"ddd")</f>
        <v>Fri</v>
      </c>
      <c r="W235" s="29"/>
      <c r="X235" s="1"/>
    </row>
    <row r="236" spans="1:24" x14ac:dyDescent="0.3">
      <c r="A236" t="str">
        <f>CONCATENATE(Table14[[#This Row],[Cipher]], " ",Table14[[#This Row],[Payment Type]])</f>
        <v>LL A/PMS</v>
      </c>
      <c r="B236" s="30" t="s">
        <v>118</v>
      </c>
      <c r="C236" s="30" t="s">
        <v>39</v>
      </c>
      <c r="D236" s="30" t="s">
        <v>119</v>
      </c>
      <c r="E236" s="31" t="s">
        <v>49</v>
      </c>
      <c r="F236" s="30">
        <v>10</v>
      </c>
      <c r="G236" s="30"/>
      <c r="H23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45757</v>
      </c>
      <c r="I236" s="31" t="str">
        <f>TEXT(Table14[[#This Row],[Standard Payment Date]],"ddd")</f>
        <v>Thu</v>
      </c>
      <c r="J236" s="31" t="str">
        <f>IF(ISNA(MATCH(Table14[[#This Row],[Standard Payment Date]],'Non working days'!$A$3:$A$226,0)),"N","Y")</f>
        <v>N</v>
      </c>
      <c r="K236" s="31" t="str">
        <f>IF(OR(Table14[[#This Row],[Unmodified Day of Week]]="Sat",Table14[[#This Row],[Unmodified Day of Week]]="Sun"),"Y","N")</f>
        <v>N</v>
      </c>
      <c r="L236" s="31" t="str">
        <f>IF(OR(Table14[[#This Row],[Bank Holiday?]]="Y",Table14[[#This Row],[Weekend?]]="Y"),"Y","N")</f>
        <v>N</v>
      </c>
      <c r="M236" s="31">
        <f>IF(AND(Table14[[#This Row],[Late if non working day]]="Late",Table14[[#This Row],[BH or Weekend]]="Y"),1,0)</f>
        <v>0</v>
      </c>
      <c r="N236" s="33">
        <f>NETWORKDAYS($H$2,Table14[[#This Row],[Standard Payment Date]],'Non working days'!$A$3:$A$27)</f>
        <v>8</v>
      </c>
      <c r="O236" s="33">
        <f>Table14[[#This Row],[NetWorkDays]]-1</f>
        <v>7</v>
      </c>
      <c r="P236" s="33">
        <f>Table14[[#This Row],[NetWorkDays]]</f>
        <v>8</v>
      </c>
      <c r="Q23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45757</v>
      </c>
      <c r="R236" s="31" t="str">
        <f>TEXT(Table14[[#This Row],[Pay Date]],"ddd")</f>
        <v>Thu</v>
      </c>
      <c r="S236" s="34">
        <f>WORKDAY(Table14[[#This Row],[Pay Date]],-3,'Non working days'!$A$3:$A$598)</f>
        <v>45754</v>
      </c>
      <c r="T236" s="31" t="str">
        <f>TEXT(Table14[[#This Row],[Upload Date]],"ddd")</f>
        <v>Mon</v>
      </c>
      <c r="U236" s="34">
        <f>WORKDAY(Table14[[#This Row],[Upload Date]],-5,'Non working days'!$A$3:$A$598)</f>
        <v>45747</v>
      </c>
      <c r="V236" s="31" t="str">
        <f>TEXT(Table14[[#This Row],[Deadline for Variation Submission]],"ddd")</f>
        <v>Mon</v>
      </c>
      <c r="W236" s="29"/>
      <c r="X236" s="1"/>
    </row>
    <row r="237" spans="1:24" x14ac:dyDescent="0.3">
      <c r="A237" t="str">
        <f>CONCATENATE(Table14[[#This Row],[Cipher]], " ",Table14[[#This Row],[Payment Type]])</f>
        <v>LL Pharmacy</v>
      </c>
      <c r="B237" s="30" t="s">
        <v>118</v>
      </c>
      <c r="C237" s="30" t="s">
        <v>39</v>
      </c>
      <c r="D237" s="30" t="s">
        <v>119</v>
      </c>
      <c r="E237" s="31" t="s">
        <v>48</v>
      </c>
      <c r="F237" s="30">
        <v>14</v>
      </c>
      <c r="G237" s="31"/>
      <c r="H23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37" s="31" t="str">
        <f>TEXT(Table14[[#This Row],[Standard Payment Date]],"ddd")</f>
        <v>Mon</v>
      </c>
      <c r="J237" s="31" t="str">
        <f>IF(ISNA(MATCH(Table14[[#This Row],[Standard Payment Date]],'Non working days'!$A$3:$A$226,0)),"N","Y")</f>
        <v>N</v>
      </c>
      <c r="K237" s="31" t="str">
        <f>IF(OR(Table14[[#This Row],[Unmodified Day of Week]]="Sat",Table14[[#This Row],[Unmodified Day of Week]]="Sun"),"Y","N")</f>
        <v>N</v>
      </c>
      <c r="L237" s="31" t="str">
        <f>IF(OR(Table14[[#This Row],[Bank Holiday?]]="Y",Table14[[#This Row],[Weekend?]]="Y"),"Y","N")</f>
        <v>N</v>
      </c>
      <c r="M237" s="31">
        <f>IF(AND(Table14[[#This Row],[Late if non working day]]="Late",Table14[[#This Row],[BH or Weekend]]="Y"),1,0)</f>
        <v>0</v>
      </c>
      <c r="N237" s="33">
        <f>NETWORKDAYS($H$2,Table14[[#This Row],[Standard Payment Date]],'Non working days'!$A$3:$A$27)</f>
        <v>10</v>
      </c>
      <c r="O237" s="33">
        <f>Table14[[#This Row],[NetWorkDays]]-1</f>
        <v>9</v>
      </c>
      <c r="P237" s="33">
        <f>Table14[[#This Row],[NetWorkDays]]</f>
        <v>10</v>
      </c>
      <c r="Q23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37" s="31" t="str">
        <f>TEXT(Table14[[#This Row],[Pay Date]],"ddd")</f>
        <v>Mon</v>
      </c>
      <c r="S237" s="34">
        <f>WORKDAY(Table14[[#This Row],[Pay Date]],-3,'Non working days'!$A$3:$A$598)</f>
        <v>45756</v>
      </c>
      <c r="T237" s="31" t="str">
        <f>TEXT(Table14[[#This Row],[Upload Date]],"ddd")</f>
        <v>Wed</v>
      </c>
      <c r="U237" s="34">
        <f>WORKDAY(Table14[[#This Row],[Upload Date]],-5,'Non working days'!$A$3:$A$598)</f>
        <v>45749</v>
      </c>
      <c r="V237" s="31" t="str">
        <f>TEXT(Table14[[#This Row],[Deadline for Variation Submission]],"ddd")</f>
        <v>Wed</v>
      </c>
      <c r="W237" s="29"/>
      <c r="X237" s="1"/>
    </row>
    <row r="238" spans="1:24" x14ac:dyDescent="0.3">
      <c r="A238" t="str">
        <f>CONCATENATE(Table14[[#This Row],[Cipher]], " ",Table14[[#This Row],[Payment Type]])</f>
        <v>LL GMS</v>
      </c>
      <c r="B238" s="30" t="s">
        <v>118</v>
      </c>
      <c r="C238" s="30" t="s">
        <v>39</v>
      </c>
      <c r="D238" s="30" t="s">
        <v>119</v>
      </c>
      <c r="E238" s="30" t="s">
        <v>50</v>
      </c>
      <c r="F238" s="30">
        <v>20</v>
      </c>
      <c r="G238" s="31"/>
      <c r="H23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238" s="31" t="str">
        <f>TEXT(Table14[[#This Row],[Standard Payment Date]],"ddd")</f>
        <v>Sun</v>
      </c>
      <c r="J238" s="31" t="str">
        <f>IF(ISNA(MATCH(Table14[[#This Row],[Standard Payment Date]],'Non working days'!$A$3:$A$226,0)),"N","Y")</f>
        <v>N</v>
      </c>
      <c r="K238" s="31" t="str">
        <f>IF(OR(Table14[[#This Row],[Unmodified Day of Week]]="Sat",Table14[[#This Row],[Unmodified Day of Week]]="Sun"),"Y","N")</f>
        <v>Y</v>
      </c>
      <c r="L238" s="31" t="str">
        <f>IF(OR(Table14[[#This Row],[Bank Holiday?]]="Y",Table14[[#This Row],[Weekend?]]="Y"),"Y","N")</f>
        <v>Y</v>
      </c>
      <c r="M238" s="31">
        <f>IF(AND(Table14[[#This Row],[Late if non working day]]="Late",Table14[[#This Row],[BH or Weekend]]="Y"),1,0)</f>
        <v>0</v>
      </c>
      <c r="N238" s="33">
        <f>NETWORKDAYS($H$2,Table14[[#This Row],[Standard Payment Date]],'Non working days'!$A$3:$A$27)</f>
        <v>13</v>
      </c>
      <c r="O238" s="33">
        <f>Table14[[#This Row],[NetWorkDays]]-1</f>
        <v>12</v>
      </c>
      <c r="P238" s="33">
        <f>Table14[[#This Row],[NetWorkDays]]</f>
        <v>13</v>
      </c>
      <c r="Q23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238" s="31" t="str">
        <f>TEXT(Table14[[#This Row],[Pay Date]],"ddd")</f>
        <v>Thu</v>
      </c>
      <c r="S238" s="34">
        <f>WORKDAY(Table14[[#This Row],[Pay Date]],-3,'Non working days'!$A$3:$A$598)</f>
        <v>45761</v>
      </c>
      <c r="T238" s="31" t="str">
        <f>TEXT(Table14[[#This Row],[Upload Date]],"ddd")</f>
        <v>Mon</v>
      </c>
      <c r="U238" s="34">
        <f>WORKDAY(Table14[[#This Row],[Upload Date]],-5,'Non working days'!$A$3:$A$598)</f>
        <v>45754</v>
      </c>
      <c r="V238" s="31" t="str">
        <f>TEXT(Table14[[#This Row],[Deadline for Variation Submission]],"ddd")</f>
        <v>Mon</v>
      </c>
      <c r="W238" s="29"/>
      <c r="X238" s="1"/>
    </row>
    <row r="239" spans="1:24" x14ac:dyDescent="0.3">
      <c r="A239" t="str">
        <f>CONCATENATE(Table14[[#This Row],[Cipher]], " ",Table14[[#This Row],[Payment Type]])</f>
        <v>LL PMS ad-hoc</v>
      </c>
      <c r="B239" s="30" t="s">
        <v>118</v>
      </c>
      <c r="C239" s="30" t="s">
        <v>39</v>
      </c>
      <c r="D239" s="30" t="s">
        <v>119</v>
      </c>
      <c r="E239" s="30" t="s">
        <v>86</v>
      </c>
      <c r="F239" s="30">
        <v>20</v>
      </c>
      <c r="G239" s="31"/>
      <c r="H23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239" s="31" t="str">
        <f>TEXT(Table14[[#This Row],[Standard Payment Date]],"ddd")</f>
        <v>Sun</v>
      </c>
      <c r="J239" s="31" t="str">
        <f>IF(ISNA(MATCH(Table14[[#This Row],[Standard Payment Date]],'Non working days'!$A$3:$A$226,0)),"N","Y")</f>
        <v>N</v>
      </c>
      <c r="K239" s="31" t="str">
        <f>IF(OR(Table14[[#This Row],[Unmodified Day of Week]]="Sat",Table14[[#This Row],[Unmodified Day of Week]]="Sun"),"Y","N")</f>
        <v>Y</v>
      </c>
      <c r="L239" s="31" t="str">
        <f>IF(OR(Table14[[#This Row],[Bank Holiday?]]="Y",Table14[[#This Row],[Weekend?]]="Y"),"Y","N")</f>
        <v>Y</v>
      </c>
      <c r="M239" s="31">
        <f>IF(AND(Table14[[#This Row],[Late if non working day]]="Late",Table14[[#This Row],[BH or Weekend]]="Y"),1,0)</f>
        <v>0</v>
      </c>
      <c r="N239" s="33">
        <f>NETWORKDAYS($H$2,Table14[[#This Row],[Standard Payment Date]],'Non working days'!$A$3:$A$27)</f>
        <v>13</v>
      </c>
      <c r="O239" s="33">
        <f>Table14[[#This Row],[NetWorkDays]]-1</f>
        <v>12</v>
      </c>
      <c r="P239" s="33">
        <f>Table14[[#This Row],[NetWorkDays]]</f>
        <v>13</v>
      </c>
      <c r="Q23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239" s="31" t="str">
        <f>TEXT(Table14[[#This Row],[Pay Date]],"ddd")</f>
        <v>Thu</v>
      </c>
      <c r="S239" s="34">
        <f>WORKDAY(Table14[[#This Row],[Pay Date]],-3,'Non working days'!$A$3:$A$598)</f>
        <v>45761</v>
      </c>
      <c r="T239" s="31" t="str">
        <f>TEXT(Table14[[#This Row],[Upload Date]],"ddd")</f>
        <v>Mon</v>
      </c>
      <c r="U239" s="34">
        <f>WORKDAY(Table14[[#This Row],[Upload Date]],-5,'Non working days'!$A$3:$A$598)</f>
        <v>45754</v>
      </c>
      <c r="V239" s="31" t="str">
        <f>TEXT(Table14[[#This Row],[Deadline for Variation Submission]],"ddd")</f>
        <v>Mon</v>
      </c>
      <c r="W239" s="29"/>
      <c r="X239" s="1"/>
    </row>
    <row r="240" spans="1:24" x14ac:dyDescent="0.3">
      <c r="A240" t="str">
        <f>CONCATENATE(Table14[[#This Row],[Cipher]], " ",Table14[[#This Row],[Payment Type]])</f>
        <v>LL Dispensing GMS</v>
      </c>
      <c r="B240" s="30" t="s">
        <v>118</v>
      </c>
      <c r="C240" s="30" t="s">
        <v>39</v>
      </c>
      <c r="D240" s="30" t="s">
        <v>119</v>
      </c>
      <c r="E240" s="31" t="s">
        <v>41</v>
      </c>
      <c r="F240" s="30">
        <v>26</v>
      </c>
      <c r="G240" s="30"/>
      <c r="H24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40" s="31" t="str">
        <f>TEXT(Table14[[#This Row],[Standard Payment Date]],"ddd")</f>
        <v>Sat</v>
      </c>
      <c r="J240" s="31" t="str">
        <f>IF(ISNA(MATCH(Table14[[#This Row],[Standard Payment Date]],'Non working days'!$A$3:$A$226,0)),"N","Y")</f>
        <v>N</v>
      </c>
      <c r="K240" s="31" t="str">
        <f>IF(OR(Table14[[#This Row],[Unmodified Day of Week]]="Sat",Table14[[#This Row],[Unmodified Day of Week]]="Sun"),"Y","N")</f>
        <v>Y</v>
      </c>
      <c r="L240" s="31" t="str">
        <f>IF(OR(Table14[[#This Row],[Bank Holiday?]]="Y",Table14[[#This Row],[Weekend?]]="Y"),"Y","N")</f>
        <v>Y</v>
      </c>
      <c r="M240" s="31">
        <f>IF(AND(Table14[[#This Row],[Late if non working day]]="Late",Table14[[#This Row],[BH or Weekend]]="Y"),1,0)</f>
        <v>0</v>
      </c>
      <c r="N240" s="33">
        <f>NETWORKDAYS($H$2,Table14[[#This Row],[Standard Payment Date]],'Non working days'!$A$3:$A$27)</f>
        <v>17</v>
      </c>
      <c r="O240" s="33">
        <f>Table14[[#This Row],[NetWorkDays]]-1</f>
        <v>16</v>
      </c>
      <c r="P240" s="33">
        <f>Table14[[#This Row],[NetWorkDays]]</f>
        <v>17</v>
      </c>
      <c r="Q24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40" s="31" t="str">
        <f>TEXT(Table14[[#This Row],[Pay Date]],"ddd")</f>
        <v>Fri</v>
      </c>
      <c r="S240" s="34">
        <f>WORKDAY(Table14[[#This Row],[Pay Date]],-3,'Non working days'!$A$3:$A$598)</f>
        <v>45769</v>
      </c>
      <c r="T240" s="31" t="str">
        <f>TEXT(Table14[[#This Row],[Upload Date]],"ddd")</f>
        <v>Tue</v>
      </c>
      <c r="U240" s="34">
        <f>WORKDAY(Table14[[#This Row],[Upload Date]],-5,'Non working days'!$A$3:$A$598)</f>
        <v>45758</v>
      </c>
      <c r="V240" s="31" t="str">
        <f>TEXT(Table14[[#This Row],[Deadline for Variation Submission]],"ddd")</f>
        <v>Fri</v>
      </c>
      <c r="W240" s="29"/>
      <c r="X240" s="1"/>
    </row>
    <row r="241" spans="1:24" x14ac:dyDescent="0.3">
      <c r="A241" t="str">
        <f>CONCATENATE(Table14[[#This Row],[Cipher]], " ",Table14[[#This Row],[Payment Type]])</f>
        <v>LL Dispensing PMS</v>
      </c>
      <c r="B241" s="30" t="s">
        <v>118</v>
      </c>
      <c r="C241" s="30" t="s">
        <v>39</v>
      </c>
      <c r="D241" s="30" t="s">
        <v>119</v>
      </c>
      <c r="E241" s="30" t="s">
        <v>43</v>
      </c>
      <c r="F241" s="30">
        <v>26</v>
      </c>
      <c r="G241" s="30"/>
      <c r="H24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41" s="31" t="str">
        <f>TEXT(Table14[[#This Row],[Standard Payment Date]],"ddd")</f>
        <v>Sat</v>
      </c>
      <c r="J241" s="31" t="str">
        <f>IF(ISNA(MATCH(Table14[[#This Row],[Standard Payment Date]],'Non working days'!$A$3:$A$226,0)),"N","Y")</f>
        <v>N</v>
      </c>
      <c r="K241" s="31" t="str">
        <f>IF(OR(Table14[[#This Row],[Unmodified Day of Week]]="Sat",Table14[[#This Row],[Unmodified Day of Week]]="Sun"),"Y","N")</f>
        <v>Y</v>
      </c>
      <c r="L241" s="31" t="str">
        <f>IF(OR(Table14[[#This Row],[Bank Holiday?]]="Y",Table14[[#This Row],[Weekend?]]="Y"),"Y","N")</f>
        <v>Y</v>
      </c>
      <c r="M241" s="31">
        <f>IF(AND(Table14[[#This Row],[Late if non working day]]="Late",Table14[[#This Row],[BH or Weekend]]="Y"),1,0)</f>
        <v>0</v>
      </c>
      <c r="N241" s="33">
        <f>NETWORKDAYS($H$2,Table14[[#This Row],[Standard Payment Date]],'Non working days'!$A$3:$A$27)</f>
        <v>17</v>
      </c>
      <c r="O241" s="33">
        <f>Table14[[#This Row],[NetWorkDays]]-1</f>
        <v>16</v>
      </c>
      <c r="P241" s="33">
        <f>Table14[[#This Row],[NetWorkDays]]</f>
        <v>17</v>
      </c>
      <c r="Q24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41" s="31" t="str">
        <f>TEXT(Table14[[#This Row],[Pay Date]],"ddd")</f>
        <v>Fri</v>
      </c>
      <c r="S241" s="34">
        <f>WORKDAY(Table14[[#This Row],[Pay Date]],-3,'Non working days'!$A$3:$A$598)</f>
        <v>45769</v>
      </c>
      <c r="T241" s="31" t="str">
        <f>TEXT(Table14[[#This Row],[Upload Date]],"ddd")</f>
        <v>Tue</v>
      </c>
      <c r="U241" s="34">
        <f>WORKDAY(Table14[[#This Row],[Upload Date]],-5,'Non working days'!$A$3:$A$598)</f>
        <v>45758</v>
      </c>
      <c r="V241" s="31" t="str">
        <f>TEXT(Table14[[#This Row],[Deadline for Variation Submission]],"ddd")</f>
        <v>Fri</v>
      </c>
      <c r="W241" s="29"/>
      <c r="X241" s="1"/>
    </row>
    <row r="242" spans="1:24" x14ac:dyDescent="0.3">
      <c r="A242" t="str">
        <f>CONCATENATE(Table14[[#This Row],[Cipher]], " ",Table14[[#This Row],[Payment Type]])</f>
        <v>LL Prescribing GMS</v>
      </c>
      <c r="B242" s="30" t="s">
        <v>118</v>
      </c>
      <c r="C242" s="30" t="s">
        <v>39</v>
      </c>
      <c r="D242" s="30" t="s">
        <v>119</v>
      </c>
      <c r="E242" s="30" t="s">
        <v>44</v>
      </c>
      <c r="F242" s="30">
        <v>26</v>
      </c>
      <c r="G242" s="30"/>
      <c r="H24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42" s="31" t="str">
        <f>TEXT(Table14[[#This Row],[Standard Payment Date]],"ddd")</f>
        <v>Sat</v>
      </c>
      <c r="J242" s="31" t="str">
        <f>IF(ISNA(MATCH(Table14[[#This Row],[Standard Payment Date]],'Non working days'!$A$3:$A$226,0)),"N","Y")</f>
        <v>N</v>
      </c>
      <c r="K242" s="31" t="str">
        <f>IF(OR(Table14[[#This Row],[Unmodified Day of Week]]="Sat",Table14[[#This Row],[Unmodified Day of Week]]="Sun"),"Y","N")</f>
        <v>Y</v>
      </c>
      <c r="L242" s="31" t="str">
        <f>IF(OR(Table14[[#This Row],[Bank Holiday?]]="Y",Table14[[#This Row],[Weekend?]]="Y"),"Y","N")</f>
        <v>Y</v>
      </c>
      <c r="M242" s="31">
        <f>IF(AND(Table14[[#This Row],[Late if non working day]]="Late",Table14[[#This Row],[BH or Weekend]]="Y"),1,0)</f>
        <v>0</v>
      </c>
      <c r="N242" s="33">
        <f>NETWORKDAYS($H$2,Table14[[#This Row],[Standard Payment Date]],'Non working days'!$A$3:$A$27)</f>
        <v>17</v>
      </c>
      <c r="O242" s="33">
        <f>Table14[[#This Row],[NetWorkDays]]-1</f>
        <v>16</v>
      </c>
      <c r="P242" s="33">
        <f>Table14[[#This Row],[NetWorkDays]]</f>
        <v>17</v>
      </c>
      <c r="Q24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42" s="31" t="str">
        <f>TEXT(Table14[[#This Row],[Pay Date]],"ddd")</f>
        <v>Fri</v>
      </c>
      <c r="S242" s="34">
        <f>WORKDAY(Table14[[#This Row],[Pay Date]],-3,'Non working days'!$A$3:$A$598)</f>
        <v>45769</v>
      </c>
      <c r="T242" s="31" t="str">
        <f>TEXT(Table14[[#This Row],[Upload Date]],"ddd")</f>
        <v>Tue</v>
      </c>
      <c r="U242" s="34">
        <f>WORKDAY(Table14[[#This Row],[Upload Date]],-5,'Non working days'!$A$3:$A$598)</f>
        <v>45758</v>
      </c>
      <c r="V242" s="31" t="str">
        <f>TEXT(Table14[[#This Row],[Deadline for Variation Submission]],"ddd")</f>
        <v>Fri</v>
      </c>
      <c r="W242" s="29"/>
      <c r="X242" s="1"/>
    </row>
    <row r="243" spans="1:24" x14ac:dyDescent="0.3">
      <c r="B243" s="30" t="s">
        <v>118</v>
      </c>
      <c r="C243" s="30" t="s">
        <v>39</v>
      </c>
      <c r="D243" s="30" t="s">
        <v>119</v>
      </c>
      <c r="E243" s="30" t="s">
        <v>45</v>
      </c>
      <c r="F243" s="30">
        <v>26</v>
      </c>
      <c r="G243" s="30"/>
      <c r="H24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43" s="31" t="str">
        <f>TEXT(Table14[[#This Row],[Standard Payment Date]],"ddd")</f>
        <v>Sat</v>
      </c>
      <c r="J243" s="31" t="str">
        <f>IF(ISNA(MATCH(Table14[[#This Row],[Standard Payment Date]],'Non working days'!$A$3:$A$226,0)),"N","Y")</f>
        <v>N</v>
      </c>
      <c r="K243" s="31" t="str">
        <f>IF(OR(Table14[[#This Row],[Unmodified Day of Week]]="Sat",Table14[[#This Row],[Unmodified Day of Week]]="Sun"),"Y","N")</f>
        <v>Y</v>
      </c>
      <c r="L243" s="31" t="str">
        <f>IF(OR(Table14[[#This Row],[Bank Holiday?]]="Y",Table14[[#This Row],[Weekend?]]="Y"),"Y","N")</f>
        <v>Y</v>
      </c>
      <c r="M243" s="31">
        <f>IF(AND(Table14[[#This Row],[Late if non working day]]="Late",Table14[[#This Row],[BH or Weekend]]="Y"),1,0)</f>
        <v>0</v>
      </c>
      <c r="N243" s="33">
        <f>NETWORKDAYS($H$2,Table14[[#This Row],[Standard Payment Date]],'Non working days'!$A$3:$A$27)</f>
        <v>17</v>
      </c>
      <c r="O243" s="33">
        <f>Table14[[#This Row],[NetWorkDays]]-1</f>
        <v>16</v>
      </c>
      <c r="P243" s="33">
        <f>Table14[[#This Row],[NetWorkDays]]</f>
        <v>17</v>
      </c>
      <c r="Q24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43" s="31" t="str">
        <f>TEXT(Table14[[#This Row],[Pay Date]],"ddd")</f>
        <v>Fri</v>
      </c>
      <c r="S243" s="34">
        <f>WORKDAY(Table14[[#This Row],[Pay Date]],-3,'Non working days'!$A$3:$A$598)</f>
        <v>45769</v>
      </c>
      <c r="T243" s="31" t="str">
        <f>TEXT(Table14[[#This Row],[Upload Date]],"ddd")</f>
        <v>Tue</v>
      </c>
      <c r="U243" s="34">
        <f>WORKDAY(Table14[[#This Row],[Upload Date]],-5,'Non working days'!$A$3:$A$598)</f>
        <v>45758</v>
      </c>
      <c r="V243" s="31" t="str">
        <f>TEXT(Table14[[#This Row],[Deadline for Variation Submission]],"ddd")</f>
        <v>Fri</v>
      </c>
      <c r="W243" s="29"/>
      <c r="X243" s="1"/>
    </row>
    <row r="244" spans="1:24" x14ac:dyDescent="0.3">
      <c r="A244" t="str">
        <f>CONCATENATE(Table14[[#This Row],[Cipher]], " ",Table14[[#This Row],[Payment Type]])</f>
        <v>LNA Pharmacy</v>
      </c>
      <c r="B244" s="30" t="s">
        <v>120</v>
      </c>
      <c r="C244" s="30" t="s">
        <v>39</v>
      </c>
      <c r="D244" s="30" t="s">
        <v>121</v>
      </c>
      <c r="E244" s="31" t="s">
        <v>48</v>
      </c>
      <c r="F244" s="30">
        <v>14</v>
      </c>
      <c r="G244" s="31"/>
      <c r="H24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44" s="31" t="str">
        <f>TEXT(Table14[[#This Row],[Standard Payment Date]],"ddd")</f>
        <v>Mon</v>
      </c>
      <c r="J244" s="31" t="str">
        <f>IF(ISNA(MATCH(Table14[[#This Row],[Standard Payment Date]],'Non working days'!$A$3:$A$226,0)),"N","Y")</f>
        <v>N</v>
      </c>
      <c r="K244" s="31" t="str">
        <f>IF(OR(Table14[[#This Row],[Unmodified Day of Week]]="Sat",Table14[[#This Row],[Unmodified Day of Week]]="Sun"),"Y","N")</f>
        <v>N</v>
      </c>
      <c r="L244" s="31" t="str">
        <f>IF(OR(Table14[[#This Row],[Bank Holiday?]]="Y",Table14[[#This Row],[Weekend?]]="Y"),"Y","N")</f>
        <v>N</v>
      </c>
      <c r="M244" s="31">
        <f>IF(AND(Table14[[#This Row],[Late if non working day]]="Late",Table14[[#This Row],[BH or Weekend]]="Y"),1,0)</f>
        <v>0</v>
      </c>
      <c r="N244" s="33">
        <f>NETWORKDAYS($H$2,Table14[[#This Row],[Standard Payment Date]],'Non working days'!$A$3:$A$27)</f>
        <v>10</v>
      </c>
      <c r="O244" s="33">
        <f>Table14[[#This Row],[NetWorkDays]]-1</f>
        <v>9</v>
      </c>
      <c r="P244" s="33">
        <f>Table14[[#This Row],[NetWorkDays]]</f>
        <v>10</v>
      </c>
      <c r="Q24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44" s="31" t="str">
        <f>TEXT(Table14[[#This Row],[Pay Date]],"ddd")</f>
        <v>Mon</v>
      </c>
      <c r="S244" s="34">
        <f>WORKDAY(Table14[[#This Row],[Pay Date]],-3,'Non working days'!$A$3:$A$598)</f>
        <v>45756</v>
      </c>
      <c r="T244" s="31" t="str">
        <f>TEXT(Table14[[#This Row],[Upload Date]],"ddd")</f>
        <v>Wed</v>
      </c>
      <c r="U244" s="34">
        <f>WORKDAY(Table14[[#This Row],[Upload Date]],-5,'Non working days'!$A$3:$A$598)</f>
        <v>45749</v>
      </c>
      <c r="V244" s="31" t="str">
        <f>TEXT(Table14[[#This Row],[Deadline for Variation Submission]],"ddd")</f>
        <v>Wed</v>
      </c>
      <c r="W244" s="29"/>
      <c r="X244" s="1"/>
    </row>
    <row r="245" spans="1:24" x14ac:dyDescent="0.3">
      <c r="A245" t="str">
        <f>CONCATENATE(Table14[[#This Row],[Cipher]], " ",Table14[[#This Row],[Payment Type]])</f>
        <v>LNA A/PMS</v>
      </c>
      <c r="B245" s="30" t="s">
        <v>120</v>
      </c>
      <c r="C245" s="30" t="s">
        <v>39</v>
      </c>
      <c r="D245" s="30" t="s">
        <v>121</v>
      </c>
      <c r="E245" s="31" t="s">
        <v>49</v>
      </c>
      <c r="F245" s="30">
        <v>15</v>
      </c>
      <c r="G245" s="30"/>
      <c r="H24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245" s="31" t="str">
        <f>TEXT(Table14[[#This Row],[Standard Payment Date]],"ddd")</f>
        <v>Tue</v>
      </c>
      <c r="J245" s="31" t="str">
        <f>IF(ISNA(MATCH(Table14[[#This Row],[Standard Payment Date]],'Non working days'!$A$3:$A$226,0)),"N","Y")</f>
        <v>N</v>
      </c>
      <c r="K245" s="31" t="str">
        <f>IF(OR(Table14[[#This Row],[Unmodified Day of Week]]="Sat",Table14[[#This Row],[Unmodified Day of Week]]="Sun"),"Y","N")</f>
        <v>N</v>
      </c>
      <c r="L245" s="31" t="str">
        <f>IF(OR(Table14[[#This Row],[Bank Holiday?]]="Y",Table14[[#This Row],[Weekend?]]="Y"),"Y","N")</f>
        <v>N</v>
      </c>
      <c r="M245" s="31">
        <f>IF(AND(Table14[[#This Row],[Late if non working day]]="Late",Table14[[#This Row],[BH or Weekend]]="Y"),1,0)</f>
        <v>0</v>
      </c>
      <c r="N245" s="33">
        <f>NETWORKDAYS($H$2,Table14[[#This Row],[Standard Payment Date]],'Non working days'!$A$3:$A$27)</f>
        <v>11</v>
      </c>
      <c r="O245" s="33">
        <f>Table14[[#This Row],[NetWorkDays]]-1</f>
        <v>10</v>
      </c>
      <c r="P245" s="33">
        <f>Table14[[#This Row],[NetWorkDays]]</f>
        <v>11</v>
      </c>
      <c r="Q24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245" s="31" t="str">
        <f>TEXT(Table14[[#This Row],[Pay Date]],"ddd")</f>
        <v>Tue</v>
      </c>
      <c r="S245" s="34">
        <f>WORKDAY(Table14[[#This Row],[Pay Date]],-3,'Non working days'!$A$3:$A$598)</f>
        <v>45757</v>
      </c>
      <c r="T245" s="31" t="str">
        <f>TEXT(Table14[[#This Row],[Upload Date]],"ddd")</f>
        <v>Thu</v>
      </c>
      <c r="U245" s="34">
        <f>WORKDAY(Table14[[#This Row],[Upload Date]],-5,'Non working days'!$A$3:$A$598)</f>
        <v>45750</v>
      </c>
      <c r="V245" s="31" t="str">
        <f>TEXT(Table14[[#This Row],[Deadline for Variation Submission]],"ddd")</f>
        <v>Thu</v>
      </c>
      <c r="W245" s="29"/>
      <c r="X245" s="1"/>
    </row>
    <row r="246" spans="1:24" x14ac:dyDescent="0.3">
      <c r="A246" t="str">
        <f>CONCATENATE(Table14[[#This Row],[Cipher]], " ",Table14[[#This Row],[Payment Type]])</f>
        <v>LNA GMS</v>
      </c>
      <c r="B246" s="30" t="s">
        <v>120</v>
      </c>
      <c r="C246" s="30" t="s">
        <v>39</v>
      </c>
      <c r="D246" s="30" t="s">
        <v>121</v>
      </c>
      <c r="E246" s="30" t="s">
        <v>50</v>
      </c>
      <c r="F246" s="30">
        <v>25</v>
      </c>
      <c r="G246" s="31"/>
      <c r="H24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246" s="31" t="str">
        <f>TEXT(Table14[[#This Row],[Standard Payment Date]],"ddd")</f>
        <v>Fri</v>
      </c>
      <c r="J246" s="31" t="str">
        <f>IF(ISNA(MATCH(Table14[[#This Row],[Standard Payment Date]],'Non working days'!$A$3:$A$226,0)),"N","Y")</f>
        <v>N</v>
      </c>
      <c r="K246" s="31" t="str">
        <f>IF(OR(Table14[[#This Row],[Unmodified Day of Week]]="Sat",Table14[[#This Row],[Unmodified Day of Week]]="Sun"),"Y","N")</f>
        <v>N</v>
      </c>
      <c r="L246" s="31" t="str">
        <f>IF(OR(Table14[[#This Row],[Bank Holiday?]]="Y",Table14[[#This Row],[Weekend?]]="Y"),"Y","N")</f>
        <v>N</v>
      </c>
      <c r="M246" s="31">
        <f>IF(AND(Table14[[#This Row],[Late if non working day]]="Late",Table14[[#This Row],[BH or Weekend]]="Y"),1,0)</f>
        <v>0</v>
      </c>
      <c r="N246" s="33">
        <f>NETWORKDAYS($H$2,Table14[[#This Row],[Standard Payment Date]],'Non working days'!$A$3:$A$27)</f>
        <v>17</v>
      </c>
      <c r="O246" s="33">
        <f>Table14[[#This Row],[NetWorkDays]]-1</f>
        <v>16</v>
      </c>
      <c r="P246" s="33">
        <f>Table14[[#This Row],[NetWorkDays]]</f>
        <v>17</v>
      </c>
      <c r="Q24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46" s="31" t="str">
        <f>TEXT(Table14[[#This Row],[Pay Date]],"ddd")</f>
        <v>Fri</v>
      </c>
      <c r="S246" s="34">
        <f>WORKDAY(Table14[[#This Row],[Pay Date]],-3,'Non working days'!$A$3:$A$598)</f>
        <v>45769</v>
      </c>
      <c r="T246" s="31" t="str">
        <f>TEXT(Table14[[#This Row],[Upload Date]],"ddd")</f>
        <v>Tue</v>
      </c>
      <c r="U246" s="34">
        <f>WORKDAY(Table14[[#This Row],[Upload Date]],-5,'Non working days'!$A$3:$A$598)</f>
        <v>45758</v>
      </c>
      <c r="V246" s="31" t="str">
        <f>TEXT(Table14[[#This Row],[Deadline for Variation Submission]],"ddd")</f>
        <v>Fri</v>
      </c>
      <c r="W246" s="29"/>
      <c r="X246" s="1"/>
    </row>
    <row r="247" spans="1:24" x14ac:dyDescent="0.3">
      <c r="A247" t="str">
        <f>CONCATENATE(Table14[[#This Row],[Cipher]], " ",Table14[[#This Row],[Payment Type]])</f>
        <v>LNA Prescribing GMS</v>
      </c>
      <c r="B247" s="30" t="s">
        <v>120</v>
      </c>
      <c r="C247" s="30" t="s">
        <v>39</v>
      </c>
      <c r="D247" s="30" t="s">
        <v>121</v>
      </c>
      <c r="E247" s="30" t="s">
        <v>44</v>
      </c>
      <c r="F247" s="30">
        <v>26</v>
      </c>
      <c r="G247" s="30"/>
      <c r="H24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47" s="31" t="str">
        <f>TEXT(Table14[[#This Row],[Standard Payment Date]],"ddd")</f>
        <v>Sat</v>
      </c>
      <c r="J247" s="31" t="str">
        <f>IF(ISNA(MATCH(Table14[[#This Row],[Standard Payment Date]],'Non working days'!$A$3:$A$226,0)),"N","Y")</f>
        <v>N</v>
      </c>
      <c r="K247" s="31" t="str">
        <f>IF(OR(Table14[[#This Row],[Unmodified Day of Week]]="Sat",Table14[[#This Row],[Unmodified Day of Week]]="Sun"),"Y","N")</f>
        <v>Y</v>
      </c>
      <c r="L247" s="31" t="str">
        <f>IF(OR(Table14[[#This Row],[Bank Holiday?]]="Y",Table14[[#This Row],[Weekend?]]="Y"),"Y","N")</f>
        <v>Y</v>
      </c>
      <c r="M247" s="31">
        <f>IF(AND(Table14[[#This Row],[Late if non working day]]="Late",Table14[[#This Row],[BH or Weekend]]="Y"),1,0)</f>
        <v>0</v>
      </c>
      <c r="N247" s="33">
        <f>NETWORKDAYS($H$2,Table14[[#This Row],[Standard Payment Date]],'Non working days'!$A$3:$A$27)</f>
        <v>17</v>
      </c>
      <c r="O247" s="33">
        <f>Table14[[#This Row],[NetWorkDays]]-1</f>
        <v>16</v>
      </c>
      <c r="P247" s="33">
        <f>Table14[[#This Row],[NetWorkDays]]</f>
        <v>17</v>
      </c>
      <c r="Q24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47" s="31" t="str">
        <f>TEXT(Table14[[#This Row],[Pay Date]],"ddd")</f>
        <v>Fri</v>
      </c>
      <c r="S247" s="34">
        <f>WORKDAY(Table14[[#This Row],[Pay Date]],-3,'Non working days'!$A$3:$A$598)</f>
        <v>45769</v>
      </c>
      <c r="T247" s="31" t="str">
        <f>TEXT(Table14[[#This Row],[Upload Date]],"ddd")</f>
        <v>Tue</v>
      </c>
      <c r="U247" s="34">
        <f>WORKDAY(Table14[[#This Row],[Upload Date]],-5,'Non working days'!$A$3:$A$598)</f>
        <v>45758</v>
      </c>
      <c r="V247" s="31" t="str">
        <f>TEXT(Table14[[#This Row],[Deadline for Variation Submission]],"ddd")</f>
        <v>Fri</v>
      </c>
      <c r="W247" s="29"/>
      <c r="X247" s="1"/>
    </row>
    <row r="248" spans="1:24" x14ac:dyDescent="0.3">
      <c r="A248" t="str">
        <f>CONCATENATE(Table14[[#This Row],[Cipher]], " ",Table14[[#This Row],[Payment Type]])</f>
        <v>LNA Prescribing PMS</v>
      </c>
      <c r="B248" s="30" t="s">
        <v>120</v>
      </c>
      <c r="C248" s="30" t="s">
        <v>39</v>
      </c>
      <c r="D248" s="30" t="s">
        <v>121</v>
      </c>
      <c r="E248" s="30" t="s">
        <v>45</v>
      </c>
      <c r="F248" s="30">
        <v>26</v>
      </c>
      <c r="G248" s="30"/>
      <c r="H24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48" s="31" t="str">
        <f>TEXT(Table14[[#This Row],[Standard Payment Date]],"ddd")</f>
        <v>Sat</v>
      </c>
      <c r="J248" s="31" t="str">
        <f>IF(ISNA(MATCH(Table14[[#This Row],[Standard Payment Date]],'Non working days'!$A$3:$A$226,0)),"N","Y")</f>
        <v>N</v>
      </c>
      <c r="K248" s="31" t="str">
        <f>IF(OR(Table14[[#This Row],[Unmodified Day of Week]]="Sat",Table14[[#This Row],[Unmodified Day of Week]]="Sun"),"Y","N")</f>
        <v>Y</v>
      </c>
      <c r="L248" s="31" t="str">
        <f>IF(OR(Table14[[#This Row],[Bank Holiday?]]="Y",Table14[[#This Row],[Weekend?]]="Y"),"Y","N")</f>
        <v>Y</v>
      </c>
      <c r="M248" s="31">
        <f>IF(AND(Table14[[#This Row],[Late if non working day]]="Late",Table14[[#This Row],[BH or Weekend]]="Y"),1,0)</f>
        <v>0</v>
      </c>
      <c r="N248" s="33">
        <f>NETWORKDAYS($H$2,Table14[[#This Row],[Standard Payment Date]],'Non working days'!$A$3:$A$27)</f>
        <v>17</v>
      </c>
      <c r="O248" s="33">
        <f>Table14[[#This Row],[NetWorkDays]]-1</f>
        <v>16</v>
      </c>
      <c r="P248" s="33">
        <f>Table14[[#This Row],[NetWorkDays]]</f>
        <v>17</v>
      </c>
      <c r="Q24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48" s="31" t="str">
        <f>TEXT(Table14[[#This Row],[Pay Date]],"ddd")</f>
        <v>Fri</v>
      </c>
      <c r="S248" s="34">
        <f>WORKDAY(Table14[[#This Row],[Pay Date]],-3,'Non working days'!$A$3:$A$598)</f>
        <v>45769</v>
      </c>
      <c r="T248" s="31" t="str">
        <f>TEXT(Table14[[#This Row],[Upload Date]],"ddd")</f>
        <v>Tue</v>
      </c>
      <c r="U248" s="34">
        <f>WORKDAY(Table14[[#This Row],[Upload Date]],-5,'Non working days'!$A$3:$A$598)</f>
        <v>45758</v>
      </c>
      <c r="V248" s="31" t="str">
        <f>TEXT(Table14[[#This Row],[Deadline for Variation Submission]],"ddd")</f>
        <v>Fri</v>
      </c>
      <c r="W248" s="29"/>
      <c r="X248" s="1"/>
    </row>
    <row r="249" spans="1:24" x14ac:dyDescent="0.3">
      <c r="A249" t="str">
        <f>CONCATENATE(Table14[[#This Row],[Cipher]], " ",Table14[[#This Row],[Payment Type]])</f>
        <v>LNB Pharmacy</v>
      </c>
      <c r="B249" s="30" t="s">
        <v>122</v>
      </c>
      <c r="C249" s="30" t="s">
        <v>39</v>
      </c>
      <c r="D249" s="30" t="s">
        <v>123</v>
      </c>
      <c r="E249" s="31" t="s">
        <v>48</v>
      </c>
      <c r="F249" s="30">
        <v>14</v>
      </c>
      <c r="G249" s="31"/>
      <c r="H24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49" s="31" t="str">
        <f>TEXT(Table14[[#This Row],[Standard Payment Date]],"ddd")</f>
        <v>Mon</v>
      </c>
      <c r="J249" s="31" t="str">
        <f>IF(ISNA(MATCH(Table14[[#This Row],[Standard Payment Date]],'Non working days'!$A$3:$A$226,0)),"N","Y")</f>
        <v>N</v>
      </c>
      <c r="K249" s="31" t="str">
        <f>IF(OR(Table14[[#This Row],[Unmodified Day of Week]]="Sat",Table14[[#This Row],[Unmodified Day of Week]]="Sun"),"Y","N")</f>
        <v>N</v>
      </c>
      <c r="L249" s="31" t="str">
        <f>IF(OR(Table14[[#This Row],[Bank Holiday?]]="Y",Table14[[#This Row],[Weekend?]]="Y"),"Y","N")</f>
        <v>N</v>
      </c>
      <c r="M249" s="31">
        <f>IF(AND(Table14[[#This Row],[Late if non working day]]="Late",Table14[[#This Row],[BH or Weekend]]="Y"),1,0)</f>
        <v>0</v>
      </c>
      <c r="N249" s="33">
        <f>NETWORKDAYS($H$2,Table14[[#This Row],[Standard Payment Date]],'Non working days'!$A$3:$A$27)</f>
        <v>10</v>
      </c>
      <c r="O249" s="33">
        <f>Table14[[#This Row],[NetWorkDays]]-1</f>
        <v>9</v>
      </c>
      <c r="P249" s="33">
        <f>Table14[[#This Row],[NetWorkDays]]</f>
        <v>10</v>
      </c>
      <c r="Q24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49" s="31" t="str">
        <f>TEXT(Table14[[#This Row],[Pay Date]],"ddd")</f>
        <v>Mon</v>
      </c>
      <c r="S249" s="34">
        <f>WORKDAY(Table14[[#This Row],[Pay Date]],-3,'Non working days'!$A$3:$A$598)</f>
        <v>45756</v>
      </c>
      <c r="T249" s="31" t="str">
        <f>TEXT(Table14[[#This Row],[Upload Date]],"ddd")</f>
        <v>Wed</v>
      </c>
      <c r="U249" s="34">
        <f>WORKDAY(Table14[[#This Row],[Upload Date]],-5,'Non working days'!$A$3:$A$598)</f>
        <v>45749</v>
      </c>
      <c r="V249" s="31" t="str">
        <f>TEXT(Table14[[#This Row],[Deadline for Variation Submission]],"ddd")</f>
        <v>Wed</v>
      </c>
      <c r="W249" s="29"/>
      <c r="X249" s="1"/>
    </row>
    <row r="250" spans="1:24" x14ac:dyDescent="0.3">
      <c r="A250" t="str">
        <f>CONCATENATE(Table14[[#This Row],[Cipher]], " ",Table14[[#This Row],[Payment Type]])</f>
        <v>LNB A/PMS</v>
      </c>
      <c r="B250" s="30" t="s">
        <v>122</v>
      </c>
      <c r="C250" s="30" t="s">
        <v>39</v>
      </c>
      <c r="D250" s="30" t="s">
        <v>123</v>
      </c>
      <c r="E250" s="31" t="s">
        <v>49</v>
      </c>
      <c r="F250" s="30">
        <v>15</v>
      </c>
      <c r="G250" s="30"/>
      <c r="H25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250" s="31" t="str">
        <f>TEXT(Table14[[#This Row],[Standard Payment Date]],"ddd")</f>
        <v>Tue</v>
      </c>
      <c r="J250" s="31" t="str">
        <f>IF(ISNA(MATCH(Table14[[#This Row],[Standard Payment Date]],'Non working days'!$A$3:$A$226,0)),"N","Y")</f>
        <v>N</v>
      </c>
      <c r="K250" s="31" t="str">
        <f>IF(OR(Table14[[#This Row],[Unmodified Day of Week]]="Sat",Table14[[#This Row],[Unmodified Day of Week]]="Sun"),"Y","N")</f>
        <v>N</v>
      </c>
      <c r="L250" s="31" t="str">
        <f>IF(OR(Table14[[#This Row],[Bank Holiday?]]="Y",Table14[[#This Row],[Weekend?]]="Y"),"Y","N")</f>
        <v>N</v>
      </c>
      <c r="M250" s="31">
        <f>IF(AND(Table14[[#This Row],[Late if non working day]]="Late",Table14[[#This Row],[BH or Weekend]]="Y"),1,0)</f>
        <v>0</v>
      </c>
      <c r="N250" s="33">
        <f>NETWORKDAYS($H$2,Table14[[#This Row],[Standard Payment Date]],'Non working days'!$A$3:$A$27)</f>
        <v>11</v>
      </c>
      <c r="O250" s="33">
        <f>Table14[[#This Row],[NetWorkDays]]-1</f>
        <v>10</v>
      </c>
      <c r="P250" s="33">
        <f>Table14[[#This Row],[NetWorkDays]]</f>
        <v>11</v>
      </c>
      <c r="Q25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250" s="31" t="str">
        <f>TEXT(Table14[[#This Row],[Pay Date]],"ddd")</f>
        <v>Tue</v>
      </c>
      <c r="S250" s="34">
        <f>WORKDAY(Table14[[#This Row],[Pay Date]],-3,'Non working days'!$A$3:$A$598)</f>
        <v>45757</v>
      </c>
      <c r="T250" s="31" t="str">
        <f>TEXT(Table14[[#This Row],[Upload Date]],"ddd")</f>
        <v>Thu</v>
      </c>
      <c r="U250" s="34">
        <f>WORKDAY(Table14[[#This Row],[Upload Date]],-5,'Non working days'!$A$3:$A$598)</f>
        <v>45750</v>
      </c>
      <c r="V250" s="31" t="str">
        <f>TEXT(Table14[[#This Row],[Deadline for Variation Submission]],"ddd")</f>
        <v>Thu</v>
      </c>
      <c r="W250" s="29"/>
      <c r="X250" s="1"/>
    </row>
    <row r="251" spans="1:24" x14ac:dyDescent="0.3">
      <c r="A251" t="str">
        <f>CONCATENATE(Table14[[#This Row],[Cipher]], " ",Table14[[#This Row],[Payment Type]])</f>
        <v>LNB GMS</v>
      </c>
      <c r="B251" s="30" t="s">
        <v>122</v>
      </c>
      <c r="C251" s="30" t="s">
        <v>39</v>
      </c>
      <c r="D251" s="30" t="s">
        <v>123</v>
      </c>
      <c r="E251" s="30" t="s">
        <v>50</v>
      </c>
      <c r="F251" s="30">
        <v>25</v>
      </c>
      <c r="G251" s="31"/>
      <c r="H25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251" s="31" t="str">
        <f>TEXT(Table14[[#This Row],[Standard Payment Date]],"ddd")</f>
        <v>Fri</v>
      </c>
      <c r="J251" s="31" t="str">
        <f>IF(ISNA(MATCH(Table14[[#This Row],[Standard Payment Date]],'Non working days'!$A$3:$A$226,0)),"N","Y")</f>
        <v>N</v>
      </c>
      <c r="K251" s="31" t="str">
        <f>IF(OR(Table14[[#This Row],[Unmodified Day of Week]]="Sat",Table14[[#This Row],[Unmodified Day of Week]]="Sun"),"Y","N")</f>
        <v>N</v>
      </c>
      <c r="L251" s="31" t="str">
        <f>IF(OR(Table14[[#This Row],[Bank Holiday?]]="Y",Table14[[#This Row],[Weekend?]]="Y"),"Y","N")</f>
        <v>N</v>
      </c>
      <c r="M251" s="31">
        <f>IF(AND(Table14[[#This Row],[Late if non working day]]="Late",Table14[[#This Row],[BH or Weekend]]="Y"),1,0)</f>
        <v>0</v>
      </c>
      <c r="N251" s="33">
        <f>NETWORKDAYS($H$2,Table14[[#This Row],[Standard Payment Date]],'Non working days'!$A$3:$A$27)</f>
        <v>17</v>
      </c>
      <c r="O251" s="33">
        <f>Table14[[#This Row],[NetWorkDays]]-1</f>
        <v>16</v>
      </c>
      <c r="P251" s="33">
        <f>Table14[[#This Row],[NetWorkDays]]</f>
        <v>17</v>
      </c>
      <c r="Q25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51" s="31" t="str">
        <f>TEXT(Table14[[#This Row],[Pay Date]],"ddd")</f>
        <v>Fri</v>
      </c>
      <c r="S251" s="34">
        <f>WORKDAY(Table14[[#This Row],[Pay Date]],-3,'Non working days'!$A$3:$A$598)</f>
        <v>45769</v>
      </c>
      <c r="T251" s="31" t="str">
        <f>TEXT(Table14[[#This Row],[Upload Date]],"ddd")</f>
        <v>Tue</v>
      </c>
      <c r="U251" s="34">
        <f>WORKDAY(Table14[[#This Row],[Upload Date]],-5,'Non working days'!$A$3:$A$598)</f>
        <v>45758</v>
      </c>
      <c r="V251" s="31" t="str">
        <f>TEXT(Table14[[#This Row],[Deadline for Variation Submission]],"ddd")</f>
        <v>Fri</v>
      </c>
      <c r="W251" s="29"/>
      <c r="X251" s="1"/>
    </row>
    <row r="252" spans="1:24" x14ac:dyDescent="0.3">
      <c r="A252" t="str">
        <f>CONCATENATE(Table14[[#This Row],[Cipher]], " ",Table14[[#This Row],[Payment Type]])</f>
        <v>LNB Prescribing GMS</v>
      </c>
      <c r="B252" s="30" t="s">
        <v>122</v>
      </c>
      <c r="C252" s="30" t="s">
        <v>39</v>
      </c>
      <c r="D252" s="30" t="s">
        <v>123</v>
      </c>
      <c r="E252" s="30" t="s">
        <v>44</v>
      </c>
      <c r="F252" s="30">
        <v>26</v>
      </c>
      <c r="G252" s="30"/>
      <c r="H25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52" s="31" t="str">
        <f>TEXT(Table14[[#This Row],[Standard Payment Date]],"ddd")</f>
        <v>Sat</v>
      </c>
      <c r="J252" s="31" t="str">
        <f>IF(ISNA(MATCH(Table14[[#This Row],[Standard Payment Date]],'Non working days'!$A$3:$A$226,0)),"N","Y")</f>
        <v>N</v>
      </c>
      <c r="K252" s="31" t="str">
        <f>IF(OR(Table14[[#This Row],[Unmodified Day of Week]]="Sat",Table14[[#This Row],[Unmodified Day of Week]]="Sun"),"Y","N")</f>
        <v>Y</v>
      </c>
      <c r="L252" s="31" t="str">
        <f>IF(OR(Table14[[#This Row],[Bank Holiday?]]="Y",Table14[[#This Row],[Weekend?]]="Y"),"Y","N")</f>
        <v>Y</v>
      </c>
      <c r="M252" s="31">
        <f>IF(AND(Table14[[#This Row],[Late if non working day]]="Late",Table14[[#This Row],[BH or Weekend]]="Y"),1,0)</f>
        <v>0</v>
      </c>
      <c r="N252" s="33">
        <f>NETWORKDAYS($H$2,Table14[[#This Row],[Standard Payment Date]],'Non working days'!$A$3:$A$27)</f>
        <v>17</v>
      </c>
      <c r="O252" s="33">
        <f>Table14[[#This Row],[NetWorkDays]]-1</f>
        <v>16</v>
      </c>
      <c r="P252" s="33">
        <f>Table14[[#This Row],[NetWorkDays]]</f>
        <v>17</v>
      </c>
      <c r="Q25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52" s="31" t="str">
        <f>TEXT(Table14[[#This Row],[Pay Date]],"ddd")</f>
        <v>Fri</v>
      </c>
      <c r="S252" s="34">
        <f>WORKDAY(Table14[[#This Row],[Pay Date]],-3,'Non working days'!$A$3:$A$598)</f>
        <v>45769</v>
      </c>
      <c r="T252" s="31" t="str">
        <f>TEXT(Table14[[#This Row],[Upload Date]],"ddd")</f>
        <v>Tue</v>
      </c>
      <c r="U252" s="34">
        <f>WORKDAY(Table14[[#This Row],[Upload Date]],-5,'Non working days'!$A$3:$A$598)</f>
        <v>45758</v>
      </c>
      <c r="V252" s="31" t="str">
        <f>TEXT(Table14[[#This Row],[Deadline for Variation Submission]],"ddd")</f>
        <v>Fri</v>
      </c>
      <c r="W252" s="29"/>
      <c r="X252" s="1"/>
    </row>
    <row r="253" spans="1:24" x14ac:dyDescent="0.3">
      <c r="A253" t="str">
        <f>CONCATENATE(Table14[[#This Row],[Cipher]], " ",Table14[[#This Row],[Payment Type]])</f>
        <v>LNB Prescribing PMS</v>
      </c>
      <c r="B253" s="30" t="s">
        <v>122</v>
      </c>
      <c r="C253" s="30" t="s">
        <v>39</v>
      </c>
      <c r="D253" s="30" t="s">
        <v>123</v>
      </c>
      <c r="E253" s="30" t="s">
        <v>45</v>
      </c>
      <c r="F253" s="30">
        <v>26</v>
      </c>
      <c r="G253" s="30"/>
      <c r="H25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53" s="31" t="str">
        <f>TEXT(Table14[[#This Row],[Standard Payment Date]],"ddd")</f>
        <v>Sat</v>
      </c>
      <c r="J253" s="31" t="str">
        <f>IF(ISNA(MATCH(Table14[[#This Row],[Standard Payment Date]],'Non working days'!$A$3:$A$226,0)),"N","Y")</f>
        <v>N</v>
      </c>
      <c r="K253" s="31" t="str">
        <f>IF(OR(Table14[[#This Row],[Unmodified Day of Week]]="Sat",Table14[[#This Row],[Unmodified Day of Week]]="Sun"),"Y","N")</f>
        <v>Y</v>
      </c>
      <c r="L253" s="31" t="str">
        <f>IF(OR(Table14[[#This Row],[Bank Holiday?]]="Y",Table14[[#This Row],[Weekend?]]="Y"),"Y","N")</f>
        <v>Y</v>
      </c>
      <c r="M253" s="31">
        <f>IF(AND(Table14[[#This Row],[Late if non working day]]="Late",Table14[[#This Row],[BH or Weekend]]="Y"),1,0)</f>
        <v>0</v>
      </c>
      <c r="N253" s="33">
        <f>NETWORKDAYS($H$2,Table14[[#This Row],[Standard Payment Date]],'Non working days'!$A$3:$A$27)</f>
        <v>17</v>
      </c>
      <c r="O253" s="33">
        <f>Table14[[#This Row],[NetWorkDays]]-1</f>
        <v>16</v>
      </c>
      <c r="P253" s="33">
        <f>Table14[[#This Row],[NetWorkDays]]</f>
        <v>17</v>
      </c>
      <c r="Q25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53" s="31" t="str">
        <f>TEXT(Table14[[#This Row],[Pay Date]],"ddd")</f>
        <v>Fri</v>
      </c>
      <c r="S253" s="34">
        <f>WORKDAY(Table14[[#This Row],[Pay Date]],-3,'Non working days'!$A$3:$A$598)</f>
        <v>45769</v>
      </c>
      <c r="T253" s="31" t="str">
        <f>TEXT(Table14[[#This Row],[Upload Date]],"ddd")</f>
        <v>Tue</v>
      </c>
      <c r="U253" s="34">
        <f>WORKDAY(Table14[[#This Row],[Upload Date]],-5,'Non working days'!$A$3:$A$598)</f>
        <v>45758</v>
      </c>
      <c r="V253" s="31" t="str">
        <f>TEXT(Table14[[#This Row],[Deadline for Variation Submission]],"ddd")</f>
        <v>Fri</v>
      </c>
      <c r="W253" s="29"/>
      <c r="X253" s="1"/>
    </row>
    <row r="254" spans="1:24" x14ac:dyDescent="0.3">
      <c r="A254" t="str">
        <f>CONCATENATE(Table14[[#This Row],[Cipher]], " ",Table14[[#This Row],[Payment Type]])</f>
        <v>LNC Pharmacy</v>
      </c>
      <c r="B254" s="30" t="s">
        <v>124</v>
      </c>
      <c r="C254" s="30" t="s">
        <v>39</v>
      </c>
      <c r="D254" s="30" t="s">
        <v>125</v>
      </c>
      <c r="E254" s="31" t="s">
        <v>48</v>
      </c>
      <c r="F254" s="30">
        <v>14</v>
      </c>
      <c r="G254" s="31"/>
      <c r="H25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54" s="31" t="str">
        <f>TEXT(Table14[[#This Row],[Standard Payment Date]],"ddd")</f>
        <v>Mon</v>
      </c>
      <c r="J254" s="31" t="str">
        <f>IF(ISNA(MATCH(Table14[[#This Row],[Standard Payment Date]],'Non working days'!$A$3:$A$226,0)),"N","Y")</f>
        <v>N</v>
      </c>
      <c r="K254" s="31" t="str">
        <f>IF(OR(Table14[[#This Row],[Unmodified Day of Week]]="Sat",Table14[[#This Row],[Unmodified Day of Week]]="Sun"),"Y","N")</f>
        <v>N</v>
      </c>
      <c r="L254" s="31" t="str">
        <f>IF(OR(Table14[[#This Row],[Bank Holiday?]]="Y",Table14[[#This Row],[Weekend?]]="Y"),"Y","N")</f>
        <v>N</v>
      </c>
      <c r="M254" s="31">
        <f>IF(AND(Table14[[#This Row],[Late if non working day]]="Late",Table14[[#This Row],[BH or Weekend]]="Y"),1,0)</f>
        <v>0</v>
      </c>
      <c r="N254" s="33">
        <f>NETWORKDAYS($H$2,Table14[[#This Row],[Standard Payment Date]],'Non working days'!$A$3:$A$27)</f>
        <v>10</v>
      </c>
      <c r="O254" s="33">
        <f>Table14[[#This Row],[NetWorkDays]]-1</f>
        <v>9</v>
      </c>
      <c r="P254" s="33">
        <f>Table14[[#This Row],[NetWorkDays]]</f>
        <v>10</v>
      </c>
      <c r="Q25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54" s="31" t="str">
        <f>TEXT(Table14[[#This Row],[Pay Date]],"ddd")</f>
        <v>Mon</v>
      </c>
      <c r="S254" s="34">
        <f>WORKDAY(Table14[[#This Row],[Pay Date]],-3,'Non working days'!$A$3:$A$598)</f>
        <v>45756</v>
      </c>
      <c r="T254" s="31" t="str">
        <f>TEXT(Table14[[#This Row],[Upload Date]],"ddd")</f>
        <v>Wed</v>
      </c>
      <c r="U254" s="34">
        <f>WORKDAY(Table14[[#This Row],[Upload Date]],-5,'Non working days'!$A$3:$A$598)</f>
        <v>45749</v>
      </c>
      <c r="V254" s="31" t="str">
        <f>TEXT(Table14[[#This Row],[Deadline for Variation Submission]],"ddd")</f>
        <v>Wed</v>
      </c>
      <c r="W254" s="29"/>
      <c r="X254" s="1"/>
    </row>
    <row r="255" spans="1:24" x14ac:dyDescent="0.3">
      <c r="A255" t="str">
        <f>CONCATENATE(Table14[[#This Row],[Cipher]], " ",Table14[[#This Row],[Payment Type]])</f>
        <v>LNC A/PMS</v>
      </c>
      <c r="B255" s="30" t="s">
        <v>124</v>
      </c>
      <c r="C255" s="30" t="s">
        <v>39</v>
      </c>
      <c r="D255" s="30" t="s">
        <v>125</v>
      </c>
      <c r="E255" s="31" t="s">
        <v>49</v>
      </c>
      <c r="F255" s="30">
        <v>15</v>
      </c>
      <c r="G255" s="30"/>
      <c r="H25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255" s="31" t="str">
        <f>TEXT(Table14[[#This Row],[Standard Payment Date]],"ddd")</f>
        <v>Tue</v>
      </c>
      <c r="J255" s="31" t="str">
        <f>IF(ISNA(MATCH(Table14[[#This Row],[Standard Payment Date]],'Non working days'!$A$3:$A$226,0)),"N","Y")</f>
        <v>N</v>
      </c>
      <c r="K255" s="31" t="str">
        <f>IF(OR(Table14[[#This Row],[Unmodified Day of Week]]="Sat",Table14[[#This Row],[Unmodified Day of Week]]="Sun"),"Y","N")</f>
        <v>N</v>
      </c>
      <c r="L255" s="31" t="str">
        <f>IF(OR(Table14[[#This Row],[Bank Holiday?]]="Y",Table14[[#This Row],[Weekend?]]="Y"),"Y","N")</f>
        <v>N</v>
      </c>
      <c r="M255" s="31">
        <f>IF(AND(Table14[[#This Row],[Late if non working day]]="Late",Table14[[#This Row],[BH or Weekend]]="Y"),1,0)</f>
        <v>0</v>
      </c>
      <c r="N255" s="33">
        <f>NETWORKDAYS($H$2,Table14[[#This Row],[Standard Payment Date]],'Non working days'!$A$3:$A$27)</f>
        <v>11</v>
      </c>
      <c r="O255" s="33">
        <f>Table14[[#This Row],[NetWorkDays]]-1</f>
        <v>10</v>
      </c>
      <c r="P255" s="33">
        <f>Table14[[#This Row],[NetWorkDays]]</f>
        <v>11</v>
      </c>
      <c r="Q25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255" s="31" t="str">
        <f>TEXT(Table14[[#This Row],[Pay Date]],"ddd")</f>
        <v>Tue</v>
      </c>
      <c r="S255" s="34">
        <f>WORKDAY(Table14[[#This Row],[Pay Date]],-3,'Non working days'!$A$3:$A$598)</f>
        <v>45757</v>
      </c>
      <c r="T255" s="31" t="str">
        <f>TEXT(Table14[[#This Row],[Upload Date]],"ddd")</f>
        <v>Thu</v>
      </c>
      <c r="U255" s="34">
        <f>WORKDAY(Table14[[#This Row],[Upload Date]],-5,'Non working days'!$A$3:$A$598)</f>
        <v>45750</v>
      </c>
      <c r="V255" s="31" t="str">
        <f>TEXT(Table14[[#This Row],[Deadline for Variation Submission]],"ddd")</f>
        <v>Thu</v>
      </c>
      <c r="W255" s="29"/>
      <c r="X255" s="1"/>
    </row>
    <row r="256" spans="1:24" x14ac:dyDescent="0.3">
      <c r="A256" t="str">
        <f>CONCATENATE(Table14[[#This Row],[Cipher]], " ",Table14[[#This Row],[Payment Type]])</f>
        <v>LNC GMS</v>
      </c>
      <c r="B256" s="30" t="s">
        <v>124</v>
      </c>
      <c r="C256" s="30" t="s">
        <v>39</v>
      </c>
      <c r="D256" s="30" t="s">
        <v>125</v>
      </c>
      <c r="E256" s="30" t="s">
        <v>50</v>
      </c>
      <c r="F256" s="30">
        <v>25</v>
      </c>
      <c r="G256" s="31"/>
      <c r="H25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256" s="31" t="str">
        <f>TEXT(Table14[[#This Row],[Standard Payment Date]],"ddd")</f>
        <v>Fri</v>
      </c>
      <c r="J256" s="31" t="str">
        <f>IF(ISNA(MATCH(Table14[[#This Row],[Standard Payment Date]],'Non working days'!$A$3:$A$226,0)),"N","Y")</f>
        <v>N</v>
      </c>
      <c r="K256" s="31" t="str">
        <f>IF(OR(Table14[[#This Row],[Unmodified Day of Week]]="Sat",Table14[[#This Row],[Unmodified Day of Week]]="Sun"),"Y","N")</f>
        <v>N</v>
      </c>
      <c r="L256" s="31" t="str">
        <f>IF(OR(Table14[[#This Row],[Bank Holiday?]]="Y",Table14[[#This Row],[Weekend?]]="Y"),"Y","N")</f>
        <v>N</v>
      </c>
      <c r="M256" s="31">
        <f>IF(AND(Table14[[#This Row],[Late if non working day]]="Late",Table14[[#This Row],[BH or Weekend]]="Y"),1,0)</f>
        <v>0</v>
      </c>
      <c r="N256" s="33">
        <f>NETWORKDAYS($H$2,Table14[[#This Row],[Standard Payment Date]],'Non working days'!$A$3:$A$27)</f>
        <v>17</v>
      </c>
      <c r="O256" s="33">
        <f>Table14[[#This Row],[NetWorkDays]]-1</f>
        <v>16</v>
      </c>
      <c r="P256" s="33">
        <f>Table14[[#This Row],[NetWorkDays]]</f>
        <v>17</v>
      </c>
      <c r="Q25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56" s="31" t="str">
        <f>TEXT(Table14[[#This Row],[Pay Date]],"ddd")</f>
        <v>Fri</v>
      </c>
      <c r="S256" s="34">
        <f>WORKDAY(Table14[[#This Row],[Pay Date]],-3,'Non working days'!$A$3:$A$598)</f>
        <v>45769</v>
      </c>
      <c r="T256" s="31" t="str">
        <f>TEXT(Table14[[#This Row],[Upload Date]],"ddd")</f>
        <v>Tue</v>
      </c>
      <c r="U256" s="34">
        <f>WORKDAY(Table14[[#This Row],[Upload Date]],-5,'Non working days'!$A$3:$A$598)</f>
        <v>45758</v>
      </c>
      <c r="V256" s="31" t="str">
        <f>TEXT(Table14[[#This Row],[Deadline for Variation Submission]],"ddd")</f>
        <v>Fri</v>
      </c>
      <c r="W256" s="29"/>
      <c r="X256" s="1"/>
    </row>
    <row r="257" spans="1:24" x14ac:dyDescent="0.3">
      <c r="A257" t="str">
        <f>CONCATENATE(Table14[[#This Row],[Cipher]], " ",Table14[[#This Row],[Payment Type]])</f>
        <v>LNC Prescribing GMS</v>
      </c>
      <c r="B257" s="30" t="s">
        <v>124</v>
      </c>
      <c r="C257" s="30" t="s">
        <v>39</v>
      </c>
      <c r="D257" s="30" t="s">
        <v>125</v>
      </c>
      <c r="E257" s="30" t="s">
        <v>44</v>
      </c>
      <c r="F257" s="30">
        <v>26</v>
      </c>
      <c r="G257" s="30"/>
      <c r="H25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57" s="31" t="str">
        <f>TEXT(Table14[[#This Row],[Standard Payment Date]],"ddd")</f>
        <v>Sat</v>
      </c>
      <c r="J257" s="31" t="str">
        <f>IF(ISNA(MATCH(Table14[[#This Row],[Standard Payment Date]],'Non working days'!$A$3:$A$226,0)),"N","Y")</f>
        <v>N</v>
      </c>
      <c r="K257" s="31" t="str">
        <f>IF(OR(Table14[[#This Row],[Unmodified Day of Week]]="Sat",Table14[[#This Row],[Unmodified Day of Week]]="Sun"),"Y","N")</f>
        <v>Y</v>
      </c>
      <c r="L257" s="31" t="str">
        <f>IF(OR(Table14[[#This Row],[Bank Holiday?]]="Y",Table14[[#This Row],[Weekend?]]="Y"),"Y","N")</f>
        <v>Y</v>
      </c>
      <c r="M257" s="31">
        <f>IF(AND(Table14[[#This Row],[Late if non working day]]="Late",Table14[[#This Row],[BH or Weekend]]="Y"),1,0)</f>
        <v>0</v>
      </c>
      <c r="N257" s="33">
        <f>NETWORKDAYS($H$2,Table14[[#This Row],[Standard Payment Date]],'Non working days'!$A$3:$A$27)</f>
        <v>17</v>
      </c>
      <c r="O257" s="33">
        <f>Table14[[#This Row],[NetWorkDays]]-1</f>
        <v>16</v>
      </c>
      <c r="P257" s="33">
        <f>Table14[[#This Row],[NetWorkDays]]</f>
        <v>17</v>
      </c>
      <c r="Q25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57" s="31" t="str">
        <f>TEXT(Table14[[#This Row],[Pay Date]],"ddd")</f>
        <v>Fri</v>
      </c>
      <c r="S257" s="34">
        <f>WORKDAY(Table14[[#This Row],[Pay Date]],-3,'Non working days'!$A$3:$A$598)</f>
        <v>45769</v>
      </c>
      <c r="T257" s="31" t="str">
        <f>TEXT(Table14[[#This Row],[Upload Date]],"ddd")</f>
        <v>Tue</v>
      </c>
      <c r="U257" s="34">
        <f>WORKDAY(Table14[[#This Row],[Upload Date]],-5,'Non working days'!$A$3:$A$598)</f>
        <v>45758</v>
      </c>
      <c r="V257" s="31" t="str">
        <f>TEXT(Table14[[#This Row],[Deadline for Variation Submission]],"ddd")</f>
        <v>Fri</v>
      </c>
      <c r="W257" s="29"/>
      <c r="X257" s="1"/>
    </row>
    <row r="258" spans="1:24" x14ac:dyDescent="0.3">
      <c r="A258" t="str">
        <f>CONCATENATE(Table14[[#This Row],[Cipher]], " ",Table14[[#This Row],[Payment Type]])</f>
        <v>LNC Prescribing PMS</v>
      </c>
      <c r="B258" s="30" t="s">
        <v>124</v>
      </c>
      <c r="C258" s="30" t="s">
        <v>39</v>
      </c>
      <c r="D258" s="30" t="s">
        <v>125</v>
      </c>
      <c r="E258" s="30" t="s">
        <v>45</v>
      </c>
      <c r="F258" s="30">
        <v>26</v>
      </c>
      <c r="G258" s="30"/>
      <c r="H25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58" s="31" t="str">
        <f>TEXT(Table14[[#This Row],[Standard Payment Date]],"ddd")</f>
        <v>Sat</v>
      </c>
      <c r="J258" s="31" t="str">
        <f>IF(ISNA(MATCH(Table14[[#This Row],[Standard Payment Date]],'Non working days'!$A$3:$A$226,0)),"N","Y")</f>
        <v>N</v>
      </c>
      <c r="K258" s="31" t="str">
        <f>IF(OR(Table14[[#This Row],[Unmodified Day of Week]]="Sat",Table14[[#This Row],[Unmodified Day of Week]]="Sun"),"Y","N")</f>
        <v>Y</v>
      </c>
      <c r="L258" s="31" t="str">
        <f>IF(OR(Table14[[#This Row],[Bank Holiday?]]="Y",Table14[[#This Row],[Weekend?]]="Y"),"Y","N")</f>
        <v>Y</v>
      </c>
      <c r="M258" s="31">
        <f>IF(AND(Table14[[#This Row],[Late if non working day]]="Late",Table14[[#This Row],[BH or Weekend]]="Y"),1,0)</f>
        <v>0</v>
      </c>
      <c r="N258" s="33">
        <f>NETWORKDAYS($H$2,Table14[[#This Row],[Standard Payment Date]],'Non working days'!$A$3:$A$27)</f>
        <v>17</v>
      </c>
      <c r="O258" s="33">
        <f>Table14[[#This Row],[NetWorkDays]]-1</f>
        <v>16</v>
      </c>
      <c r="P258" s="33">
        <f>Table14[[#This Row],[NetWorkDays]]</f>
        <v>17</v>
      </c>
      <c r="Q25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58" s="31" t="str">
        <f>TEXT(Table14[[#This Row],[Pay Date]],"ddd")</f>
        <v>Fri</v>
      </c>
      <c r="S258" s="34">
        <f>WORKDAY(Table14[[#This Row],[Pay Date]],-3,'Non working days'!$A$3:$A$598)</f>
        <v>45769</v>
      </c>
      <c r="T258" s="31" t="str">
        <f>TEXT(Table14[[#This Row],[Upload Date]],"ddd")</f>
        <v>Tue</v>
      </c>
      <c r="U258" s="34">
        <f>WORKDAY(Table14[[#This Row],[Upload Date]],-5,'Non working days'!$A$3:$A$598)</f>
        <v>45758</v>
      </c>
      <c r="V258" s="31" t="str">
        <f>TEXT(Table14[[#This Row],[Deadline for Variation Submission]],"ddd")</f>
        <v>Fri</v>
      </c>
      <c r="W258" s="29"/>
      <c r="X258" s="1"/>
    </row>
    <row r="259" spans="1:24" x14ac:dyDescent="0.3">
      <c r="A259" t="str">
        <f>CONCATENATE(Table14[[#This Row],[Cipher]], " ",Table14[[#This Row],[Payment Type]])</f>
        <v>LND Pharmacy</v>
      </c>
      <c r="B259" s="30" t="s">
        <v>126</v>
      </c>
      <c r="C259" s="30" t="s">
        <v>39</v>
      </c>
      <c r="D259" s="30" t="s">
        <v>127</v>
      </c>
      <c r="E259" s="31" t="s">
        <v>48</v>
      </c>
      <c r="F259" s="30">
        <v>14</v>
      </c>
      <c r="G259" s="31"/>
      <c r="H25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59" s="31" t="str">
        <f>TEXT(Table14[[#This Row],[Standard Payment Date]],"ddd")</f>
        <v>Mon</v>
      </c>
      <c r="J259" s="31" t="str">
        <f>IF(ISNA(MATCH(Table14[[#This Row],[Standard Payment Date]],'Non working days'!$A$3:$A$226,0)),"N","Y")</f>
        <v>N</v>
      </c>
      <c r="K259" s="31" t="str">
        <f>IF(OR(Table14[[#This Row],[Unmodified Day of Week]]="Sat",Table14[[#This Row],[Unmodified Day of Week]]="Sun"),"Y","N")</f>
        <v>N</v>
      </c>
      <c r="L259" s="31" t="str">
        <f>IF(OR(Table14[[#This Row],[Bank Holiday?]]="Y",Table14[[#This Row],[Weekend?]]="Y"),"Y","N")</f>
        <v>N</v>
      </c>
      <c r="M259" s="31">
        <f>IF(AND(Table14[[#This Row],[Late if non working day]]="Late",Table14[[#This Row],[BH or Weekend]]="Y"),1,0)</f>
        <v>0</v>
      </c>
      <c r="N259" s="33">
        <f>NETWORKDAYS($H$2,Table14[[#This Row],[Standard Payment Date]],'Non working days'!$A$3:$A$27)</f>
        <v>10</v>
      </c>
      <c r="O259" s="33">
        <f>Table14[[#This Row],[NetWorkDays]]-1</f>
        <v>9</v>
      </c>
      <c r="P259" s="33">
        <f>Table14[[#This Row],[NetWorkDays]]</f>
        <v>10</v>
      </c>
      <c r="Q25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59" s="31" t="str">
        <f>TEXT(Table14[[#This Row],[Pay Date]],"ddd")</f>
        <v>Mon</v>
      </c>
      <c r="S259" s="34">
        <f>WORKDAY(Table14[[#This Row],[Pay Date]],-3,'Non working days'!$A$3:$A$598)</f>
        <v>45756</v>
      </c>
      <c r="T259" s="31" t="str">
        <f>TEXT(Table14[[#This Row],[Upload Date]],"ddd")</f>
        <v>Wed</v>
      </c>
      <c r="U259" s="34">
        <f>WORKDAY(Table14[[#This Row],[Upload Date]],-5,'Non working days'!$A$3:$A$598)</f>
        <v>45749</v>
      </c>
      <c r="V259" s="31" t="str">
        <f>TEXT(Table14[[#This Row],[Deadline for Variation Submission]],"ddd")</f>
        <v>Wed</v>
      </c>
      <c r="W259" s="29"/>
      <c r="X259" s="1"/>
    </row>
    <row r="260" spans="1:24" x14ac:dyDescent="0.3">
      <c r="A260" t="str">
        <f>CONCATENATE(Table14[[#This Row],[Cipher]], " ",Table14[[#This Row],[Payment Type]])</f>
        <v>LND A/PMS</v>
      </c>
      <c r="B260" s="30" t="s">
        <v>126</v>
      </c>
      <c r="C260" s="30" t="s">
        <v>39</v>
      </c>
      <c r="D260" s="30" t="s">
        <v>127</v>
      </c>
      <c r="E260" s="31" t="s">
        <v>49</v>
      </c>
      <c r="F260" s="30">
        <v>15</v>
      </c>
      <c r="G260" s="30"/>
      <c r="H26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260" s="31" t="str">
        <f>TEXT(Table14[[#This Row],[Standard Payment Date]],"ddd")</f>
        <v>Tue</v>
      </c>
      <c r="J260" s="31" t="str">
        <f>IF(ISNA(MATCH(Table14[[#This Row],[Standard Payment Date]],'Non working days'!$A$3:$A$226,0)),"N","Y")</f>
        <v>N</v>
      </c>
      <c r="K260" s="31" t="str">
        <f>IF(OR(Table14[[#This Row],[Unmodified Day of Week]]="Sat",Table14[[#This Row],[Unmodified Day of Week]]="Sun"),"Y","N")</f>
        <v>N</v>
      </c>
      <c r="L260" s="31" t="str">
        <f>IF(OR(Table14[[#This Row],[Bank Holiday?]]="Y",Table14[[#This Row],[Weekend?]]="Y"),"Y","N")</f>
        <v>N</v>
      </c>
      <c r="M260" s="31">
        <f>IF(AND(Table14[[#This Row],[Late if non working day]]="Late",Table14[[#This Row],[BH or Weekend]]="Y"),1,0)</f>
        <v>0</v>
      </c>
      <c r="N260" s="33">
        <f>NETWORKDAYS($H$2,Table14[[#This Row],[Standard Payment Date]],'Non working days'!$A$3:$A$27)</f>
        <v>11</v>
      </c>
      <c r="O260" s="33">
        <f>Table14[[#This Row],[NetWorkDays]]-1</f>
        <v>10</v>
      </c>
      <c r="P260" s="33">
        <f>Table14[[#This Row],[NetWorkDays]]</f>
        <v>11</v>
      </c>
      <c r="Q26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260" s="31" t="str">
        <f>TEXT(Table14[[#This Row],[Pay Date]],"ddd")</f>
        <v>Tue</v>
      </c>
      <c r="S260" s="34">
        <f>WORKDAY(Table14[[#This Row],[Pay Date]],-3,'Non working days'!$A$3:$A$598)</f>
        <v>45757</v>
      </c>
      <c r="T260" s="31" t="str">
        <f>TEXT(Table14[[#This Row],[Upload Date]],"ddd")</f>
        <v>Thu</v>
      </c>
      <c r="U260" s="34">
        <f>WORKDAY(Table14[[#This Row],[Upload Date]],-5,'Non working days'!$A$3:$A$598)</f>
        <v>45750</v>
      </c>
      <c r="V260" s="31" t="str">
        <f>TEXT(Table14[[#This Row],[Deadline for Variation Submission]],"ddd")</f>
        <v>Thu</v>
      </c>
      <c r="W260" s="29"/>
      <c r="X260" s="1"/>
    </row>
    <row r="261" spans="1:24" x14ac:dyDescent="0.3">
      <c r="A261" t="str">
        <f>CONCATENATE(Table14[[#This Row],[Cipher]], " ",Table14[[#This Row],[Payment Type]])</f>
        <v>LND GMS</v>
      </c>
      <c r="B261" s="30" t="s">
        <v>126</v>
      </c>
      <c r="C261" s="30" t="s">
        <v>39</v>
      </c>
      <c r="D261" s="30" t="s">
        <v>127</v>
      </c>
      <c r="E261" s="30" t="s">
        <v>50</v>
      </c>
      <c r="F261" s="30" t="s">
        <v>51</v>
      </c>
      <c r="G261" s="31"/>
      <c r="H26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61" s="31" t="str">
        <f>TEXT(Table14[[#This Row],[Standard Payment Date]],"ddd")</f>
        <v>Wed</v>
      </c>
      <c r="J261" s="31" t="str">
        <f>IF(ISNA(MATCH(Table14[[#This Row],[Standard Payment Date]],'Non working days'!$A$3:$A$226,0)),"N","Y")</f>
        <v>N</v>
      </c>
      <c r="K261" s="31" t="str">
        <f>IF(OR(Table14[[#This Row],[Unmodified Day of Week]]="Sat",Table14[[#This Row],[Unmodified Day of Week]]="Sun"),"Y","N")</f>
        <v>N</v>
      </c>
      <c r="L261" s="31" t="str">
        <f>IF(OR(Table14[[#This Row],[Bank Holiday?]]="Y",Table14[[#This Row],[Weekend?]]="Y"),"Y","N")</f>
        <v>N</v>
      </c>
      <c r="M261" s="31">
        <f>IF(AND(Table14[[#This Row],[Late if non working day]]="Late",Table14[[#This Row],[BH or Weekend]]="Y"),1,0)</f>
        <v>0</v>
      </c>
      <c r="N261" s="33">
        <f>NETWORKDAYS($H$2,Table14[[#This Row],[Standard Payment Date]],'Non working days'!$A$3:$A$27)</f>
        <v>20</v>
      </c>
      <c r="O261" s="33">
        <f>Table14[[#This Row],[NetWorkDays]]-1</f>
        <v>19</v>
      </c>
      <c r="P261" s="33">
        <f>Table14[[#This Row],[NetWorkDays]]</f>
        <v>20</v>
      </c>
      <c r="Q26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61" s="31" t="str">
        <f>TEXT(Table14[[#This Row],[Pay Date]],"ddd")</f>
        <v>Wed</v>
      </c>
      <c r="S261" s="34">
        <f>WORKDAY(Table14[[#This Row],[Pay Date]],-3,'Non working days'!$A$3:$A$598)</f>
        <v>45772</v>
      </c>
      <c r="T261" s="31" t="str">
        <f>TEXT(Table14[[#This Row],[Upload Date]],"ddd")</f>
        <v>Fri</v>
      </c>
      <c r="U261" s="34">
        <f>WORKDAY(Table14[[#This Row],[Upload Date]],-5,'Non working days'!$A$3:$A$598)</f>
        <v>45763</v>
      </c>
      <c r="V261" s="31" t="str">
        <f>TEXT(Table14[[#This Row],[Deadline for Variation Submission]],"ddd")</f>
        <v>Wed</v>
      </c>
      <c r="W261" s="29"/>
      <c r="X261" s="1"/>
    </row>
    <row r="262" spans="1:24" x14ac:dyDescent="0.3">
      <c r="A262" t="str">
        <f>CONCATENATE(Table14[[#This Row],[Cipher]], " ",Table14[[#This Row],[Payment Type]])</f>
        <v>LND Prescribing GMS</v>
      </c>
      <c r="B262" s="30" t="s">
        <v>126</v>
      </c>
      <c r="C262" s="30" t="s">
        <v>39</v>
      </c>
      <c r="D262" s="30" t="s">
        <v>127</v>
      </c>
      <c r="E262" s="30" t="s">
        <v>44</v>
      </c>
      <c r="F262" s="30" t="s">
        <v>51</v>
      </c>
      <c r="G262" s="30"/>
      <c r="H26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62" s="31" t="str">
        <f>TEXT(Table14[[#This Row],[Standard Payment Date]],"ddd")</f>
        <v>Wed</v>
      </c>
      <c r="J262" s="31" t="str">
        <f>IF(ISNA(MATCH(Table14[[#This Row],[Standard Payment Date]],'Non working days'!$A$3:$A$226,0)),"N","Y")</f>
        <v>N</v>
      </c>
      <c r="K262" s="31" t="str">
        <f>IF(OR(Table14[[#This Row],[Unmodified Day of Week]]="Sat",Table14[[#This Row],[Unmodified Day of Week]]="Sun"),"Y","N")</f>
        <v>N</v>
      </c>
      <c r="L262" s="31" t="str">
        <f>IF(OR(Table14[[#This Row],[Bank Holiday?]]="Y",Table14[[#This Row],[Weekend?]]="Y"),"Y","N")</f>
        <v>N</v>
      </c>
      <c r="M262" s="31">
        <f>IF(AND(Table14[[#This Row],[Late if non working day]]="Late",Table14[[#This Row],[BH or Weekend]]="Y"),1,0)</f>
        <v>0</v>
      </c>
      <c r="N262" s="33">
        <f>NETWORKDAYS($H$2,Table14[[#This Row],[Standard Payment Date]],'Non working days'!$A$3:$A$27)</f>
        <v>20</v>
      </c>
      <c r="O262" s="33">
        <f>Table14[[#This Row],[NetWorkDays]]-1</f>
        <v>19</v>
      </c>
      <c r="P262" s="33">
        <f>Table14[[#This Row],[NetWorkDays]]</f>
        <v>20</v>
      </c>
      <c r="Q26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62" s="31" t="str">
        <f>TEXT(Table14[[#This Row],[Pay Date]],"ddd")</f>
        <v>Wed</v>
      </c>
      <c r="S262" s="34">
        <f>WORKDAY(Table14[[#This Row],[Pay Date]],-3,'Non working days'!$A$3:$A$598)</f>
        <v>45772</v>
      </c>
      <c r="T262" s="31" t="str">
        <f>TEXT(Table14[[#This Row],[Upload Date]],"ddd")</f>
        <v>Fri</v>
      </c>
      <c r="U262" s="34">
        <f>WORKDAY(Table14[[#This Row],[Upload Date]],-5,'Non working days'!$A$3:$A$598)</f>
        <v>45763</v>
      </c>
      <c r="V262" s="31" t="str">
        <f>TEXT(Table14[[#This Row],[Deadline for Variation Submission]],"ddd")</f>
        <v>Wed</v>
      </c>
      <c r="W262" s="29"/>
      <c r="X262" s="1"/>
    </row>
    <row r="263" spans="1:24" x14ac:dyDescent="0.3">
      <c r="A263" t="str">
        <f>CONCATENATE(Table14[[#This Row],[Cipher]], " ",Table14[[#This Row],[Payment Type]])</f>
        <v>LND Prescribing PMS</v>
      </c>
      <c r="B263" s="30" t="s">
        <v>126</v>
      </c>
      <c r="C263" s="30" t="s">
        <v>39</v>
      </c>
      <c r="D263" s="30" t="s">
        <v>127</v>
      </c>
      <c r="E263" s="30" t="s">
        <v>45</v>
      </c>
      <c r="F263" s="30" t="s">
        <v>51</v>
      </c>
      <c r="G263" s="30"/>
      <c r="H26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63" s="31" t="str">
        <f>TEXT(Table14[[#This Row],[Standard Payment Date]],"ddd")</f>
        <v>Wed</v>
      </c>
      <c r="J263" s="31" t="str">
        <f>IF(ISNA(MATCH(Table14[[#This Row],[Standard Payment Date]],'Non working days'!$A$3:$A$226,0)),"N","Y")</f>
        <v>N</v>
      </c>
      <c r="K263" s="31" t="str">
        <f>IF(OR(Table14[[#This Row],[Unmodified Day of Week]]="Sat",Table14[[#This Row],[Unmodified Day of Week]]="Sun"),"Y","N")</f>
        <v>N</v>
      </c>
      <c r="L263" s="31" t="str">
        <f>IF(OR(Table14[[#This Row],[Bank Holiday?]]="Y",Table14[[#This Row],[Weekend?]]="Y"),"Y","N")</f>
        <v>N</v>
      </c>
      <c r="M263" s="31">
        <f>IF(AND(Table14[[#This Row],[Late if non working day]]="Late",Table14[[#This Row],[BH or Weekend]]="Y"),1,0)</f>
        <v>0</v>
      </c>
      <c r="N263" s="33">
        <f>NETWORKDAYS($H$2,Table14[[#This Row],[Standard Payment Date]],'Non working days'!$A$3:$A$27)</f>
        <v>20</v>
      </c>
      <c r="O263" s="33">
        <f>Table14[[#This Row],[NetWorkDays]]-1</f>
        <v>19</v>
      </c>
      <c r="P263" s="33">
        <f>Table14[[#This Row],[NetWorkDays]]</f>
        <v>20</v>
      </c>
      <c r="Q26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63" s="31" t="str">
        <f>TEXT(Table14[[#This Row],[Pay Date]],"ddd")</f>
        <v>Wed</v>
      </c>
      <c r="S263" s="34">
        <f>WORKDAY(Table14[[#This Row],[Pay Date]],-3,'Non working days'!$A$3:$A$598)</f>
        <v>45772</v>
      </c>
      <c r="T263" s="31" t="str">
        <f>TEXT(Table14[[#This Row],[Upload Date]],"ddd")</f>
        <v>Fri</v>
      </c>
      <c r="U263" s="34">
        <f>WORKDAY(Table14[[#This Row],[Upload Date]],-5,'Non working days'!$A$3:$A$598)</f>
        <v>45763</v>
      </c>
      <c r="V263" s="31" t="str">
        <f>TEXT(Table14[[#This Row],[Deadline for Variation Submission]],"ddd")</f>
        <v>Wed</v>
      </c>
      <c r="W263" s="29"/>
      <c r="X263" s="1"/>
    </row>
    <row r="264" spans="1:24" x14ac:dyDescent="0.3">
      <c r="A264" t="str">
        <f>CONCATENATE(Table14[[#This Row],[Cipher]], " ",Table14[[#This Row],[Payment Type]])</f>
        <v>LND PMS Adhoc</v>
      </c>
      <c r="B264" s="30" t="s">
        <v>126</v>
      </c>
      <c r="C264" s="30" t="s">
        <v>39</v>
      </c>
      <c r="D264" s="30" t="s">
        <v>127</v>
      </c>
      <c r="E264" s="30" t="s">
        <v>56</v>
      </c>
      <c r="F264" s="30" t="s">
        <v>51</v>
      </c>
      <c r="G264" s="31"/>
      <c r="H26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64" s="31" t="str">
        <f>TEXT(Table14[[#This Row],[Standard Payment Date]],"ddd")</f>
        <v>Wed</v>
      </c>
      <c r="J264" s="31" t="str">
        <f>IF(ISNA(MATCH(Table14[[#This Row],[Standard Payment Date]],'Non working days'!$A$3:$A$226,0)),"N","Y")</f>
        <v>N</v>
      </c>
      <c r="K264" s="31" t="str">
        <f>IF(OR(Table14[[#This Row],[Unmodified Day of Week]]="Sat",Table14[[#This Row],[Unmodified Day of Week]]="Sun"),"Y","N")</f>
        <v>N</v>
      </c>
      <c r="L264" s="31" t="str">
        <f>IF(OR(Table14[[#This Row],[Bank Holiday?]]="Y",Table14[[#This Row],[Weekend?]]="Y"),"Y","N")</f>
        <v>N</v>
      </c>
      <c r="M264" s="31">
        <f>IF(AND(Table14[[#This Row],[Late if non working day]]="Late",Table14[[#This Row],[BH or Weekend]]="Y"),1,0)</f>
        <v>0</v>
      </c>
      <c r="N264" s="33">
        <f>NETWORKDAYS($H$2,Table14[[#This Row],[Standard Payment Date]],'Non working days'!$A$3:$A$27)</f>
        <v>20</v>
      </c>
      <c r="O264" s="33">
        <f>Table14[[#This Row],[NetWorkDays]]-1</f>
        <v>19</v>
      </c>
      <c r="P264" s="33">
        <f>Table14[[#This Row],[NetWorkDays]]</f>
        <v>20</v>
      </c>
      <c r="Q26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64" s="31" t="str">
        <f>TEXT(Table14[[#This Row],[Pay Date]],"ddd")</f>
        <v>Wed</v>
      </c>
      <c r="S264" s="34">
        <f>WORKDAY(Table14[[#This Row],[Pay Date]],-3,'Non working days'!$A$3:$A$598)</f>
        <v>45772</v>
      </c>
      <c r="T264" s="31" t="str">
        <f>TEXT(Table14[[#This Row],[Upload Date]],"ddd")</f>
        <v>Fri</v>
      </c>
      <c r="U264" s="34">
        <f>WORKDAY(Table14[[#This Row],[Upload Date]],-5,'Non working days'!$A$3:$A$598)</f>
        <v>45763</v>
      </c>
      <c r="V264" s="31" t="str">
        <f>TEXT(Table14[[#This Row],[Deadline for Variation Submission]],"ddd")</f>
        <v>Wed</v>
      </c>
      <c r="W264" s="29"/>
      <c r="X264" s="1"/>
    </row>
    <row r="265" spans="1:24" x14ac:dyDescent="0.3">
      <c r="A265" t="str">
        <f>CONCATENATE(Table14[[#This Row],[Cipher]], " ",Table14[[#This Row],[Payment Type]])</f>
        <v>LNE Pharmacy</v>
      </c>
      <c r="B265" s="30" t="s">
        <v>128</v>
      </c>
      <c r="C265" s="30" t="s">
        <v>39</v>
      </c>
      <c r="D265" s="30" t="s">
        <v>129</v>
      </c>
      <c r="E265" s="31" t="s">
        <v>48</v>
      </c>
      <c r="F265" s="30">
        <v>14</v>
      </c>
      <c r="G265" s="31"/>
      <c r="H26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65" s="31" t="str">
        <f>TEXT(Table14[[#This Row],[Standard Payment Date]],"ddd")</f>
        <v>Mon</v>
      </c>
      <c r="J265" s="31" t="str">
        <f>IF(ISNA(MATCH(Table14[[#This Row],[Standard Payment Date]],'Non working days'!$A$3:$A$226,0)),"N","Y")</f>
        <v>N</v>
      </c>
      <c r="K265" s="31" t="str">
        <f>IF(OR(Table14[[#This Row],[Unmodified Day of Week]]="Sat",Table14[[#This Row],[Unmodified Day of Week]]="Sun"),"Y","N")</f>
        <v>N</v>
      </c>
      <c r="L265" s="31" t="str">
        <f>IF(OR(Table14[[#This Row],[Bank Holiday?]]="Y",Table14[[#This Row],[Weekend?]]="Y"),"Y","N")</f>
        <v>N</v>
      </c>
      <c r="M265" s="31">
        <f>IF(AND(Table14[[#This Row],[Late if non working day]]="Late",Table14[[#This Row],[BH or Weekend]]="Y"),1,0)</f>
        <v>0</v>
      </c>
      <c r="N265" s="33">
        <f>NETWORKDAYS($H$2,Table14[[#This Row],[Standard Payment Date]],'Non working days'!$A$3:$A$27)</f>
        <v>10</v>
      </c>
      <c r="O265" s="33">
        <f>Table14[[#This Row],[NetWorkDays]]-1</f>
        <v>9</v>
      </c>
      <c r="P265" s="33">
        <f>Table14[[#This Row],[NetWorkDays]]</f>
        <v>10</v>
      </c>
      <c r="Q26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65" s="31" t="str">
        <f>TEXT(Table14[[#This Row],[Pay Date]],"ddd")</f>
        <v>Mon</v>
      </c>
      <c r="S265" s="34">
        <f>WORKDAY(Table14[[#This Row],[Pay Date]],-3,'Non working days'!$A$3:$A$598)</f>
        <v>45756</v>
      </c>
      <c r="T265" s="31" t="str">
        <f>TEXT(Table14[[#This Row],[Upload Date]],"ddd")</f>
        <v>Wed</v>
      </c>
      <c r="U265" s="34">
        <f>WORKDAY(Table14[[#This Row],[Upload Date]],-5,'Non working days'!$A$3:$A$598)</f>
        <v>45749</v>
      </c>
      <c r="V265" s="31" t="str">
        <f>TEXT(Table14[[#This Row],[Deadline for Variation Submission]],"ddd")</f>
        <v>Wed</v>
      </c>
      <c r="W265" s="29"/>
      <c r="X265" s="1"/>
    </row>
    <row r="266" spans="1:24" x14ac:dyDescent="0.3">
      <c r="A266" t="str">
        <f>CONCATENATE(Table14[[#This Row],[Cipher]], " ",Table14[[#This Row],[Payment Type]])</f>
        <v>LNE A/PMS</v>
      </c>
      <c r="B266" s="30" t="s">
        <v>128</v>
      </c>
      <c r="C266" s="30" t="s">
        <v>39</v>
      </c>
      <c r="D266" s="30" t="s">
        <v>129</v>
      </c>
      <c r="E266" s="31" t="s">
        <v>49</v>
      </c>
      <c r="F266" s="30">
        <v>15</v>
      </c>
      <c r="G266" s="30"/>
      <c r="H26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266" s="31" t="str">
        <f>TEXT(Table14[[#This Row],[Standard Payment Date]],"ddd")</f>
        <v>Tue</v>
      </c>
      <c r="J266" s="31" t="str">
        <f>IF(ISNA(MATCH(Table14[[#This Row],[Standard Payment Date]],'Non working days'!$A$3:$A$226,0)),"N","Y")</f>
        <v>N</v>
      </c>
      <c r="K266" s="31" t="str">
        <f>IF(OR(Table14[[#This Row],[Unmodified Day of Week]]="Sat",Table14[[#This Row],[Unmodified Day of Week]]="Sun"),"Y","N")</f>
        <v>N</v>
      </c>
      <c r="L266" s="31" t="str">
        <f>IF(OR(Table14[[#This Row],[Bank Holiday?]]="Y",Table14[[#This Row],[Weekend?]]="Y"),"Y","N")</f>
        <v>N</v>
      </c>
      <c r="M266" s="31">
        <f>IF(AND(Table14[[#This Row],[Late if non working day]]="Late",Table14[[#This Row],[BH or Weekend]]="Y"),1,0)</f>
        <v>0</v>
      </c>
      <c r="N266" s="33">
        <f>NETWORKDAYS($H$2,Table14[[#This Row],[Standard Payment Date]],'Non working days'!$A$3:$A$27)</f>
        <v>11</v>
      </c>
      <c r="O266" s="33">
        <f>Table14[[#This Row],[NetWorkDays]]-1</f>
        <v>10</v>
      </c>
      <c r="P266" s="33">
        <f>Table14[[#This Row],[NetWorkDays]]</f>
        <v>11</v>
      </c>
      <c r="Q26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266" s="31" t="str">
        <f>TEXT(Table14[[#This Row],[Pay Date]],"ddd")</f>
        <v>Tue</v>
      </c>
      <c r="S266" s="34">
        <f>WORKDAY(Table14[[#This Row],[Pay Date]],-3,'Non working days'!$A$3:$A$598)</f>
        <v>45757</v>
      </c>
      <c r="T266" s="31" t="str">
        <f>TEXT(Table14[[#This Row],[Upload Date]],"ddd")</f>
        <v>Thu</v>
      </c>
      <c r="U266" s="34">
        <f>WORKDAY(Table14[[#This Row],[Upload Date]],-5,'Non working days'!$A$3:$A$598)</f>
        <v>45750</v>
      </c>
      <c r="V266" s="31" t="str">
        <f>TEXT(Table14[[#This Row],[Deadline for Variation Submission]],"ddd")</f>
        <v>Thu</v>
      </c>
      <c r="W266" s="29"/>
      <c r="X266" s="1"/>
    </row>
    <row r="267" spans="1:24" x14ac:dyDescent="0.3">
      <c r="A267" t="str">
        <f>CONCATENATE(Table14[[#This Row],[Cipher]], " ",Table14[[#This Row],[Payment Type]])</f>
        <v>LNE GMS</v>
      </c>
      <c r="B267" s="30" t="s">
        <v>128</v>
      </c>
      <c r="C267" s="30" t="s">
        <v>39</v>
      </c>
      <c r="D267" s="30" t="s">
        <v>129</v>
      </c>
      <c r="E267" s="30" t="s">
        <v>50</v>
      </c>
      <c r="F267" s="30" t="s">
        <v>51</v>
      </c>
      <c r="G267" s="31"/>
      <c r="H26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67" s="31" t="str">
        <f>TEXT(Table14[[#This Row],[Standard Payment Date]],"ddd")</f>
        <v>Wed</v>
      </c>
      <c r="J267" s="31" t="str">
        <f>IF(ISNA(MATCH(Table14[[#This Row],[Standard Payment Date]],'Non working days'!$A$3:$A$226,0)),"N","Y")</f>
        <v>N</v>
      </c>
      <c r="K267" s="31" t="str">
        <f>IF(OR(Table14[[#This Row],[Unmodified Day of Week]]="Sat",Table14[[#This Row],[Unmodified Day of Week]]="Sun"),"Y","N")</f>
        <v>N</v>
      </c>
      <c r="L267" s="31" t="str">
        <f>IF(OR(Table14[[#This Row],[Bank Holiday?]]="Y",Table14[[#This Row],[Weekend?]]="Y"),"Y","N")</f>
        <v>N</v>
      </c>
      <c r="M267" s="31">
        <f>IF(AND(Table14[[#This Row],[Late if non working day]]="Late",Table14[[#This Row],[BH or Weekend]]="Y"),1,0)</f>
        <v>0</v>
      </c>
      <c r="N267" s="33">
        <f>NETWORKDAYS($H$2,Table14[[#This Row],[Standard Payment Date]],'Non working days'!$A$3:$A$27)</f>
        <v>20</v>
      </c>
      <c r="O267" s="33">
        <f>Table14[[#This Row],[NetWorkDays]]-1</f>
        <v>19</v>
      </c>
      <c r="P267" s="33">
        <f>Table14[[#This Row],[NetWorkDays]]</f>
        <v>20</v>
      </c>
      <c r="Q26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67" s="31" t="str">
        <f>TEXT(Table14[[#This Row],[Pay Date]],"ddd")</f>
        <v>Wed</v>
      </c>
      <c r="S267" s="34">
        <f>WORKDAY(Table14[[#This Row],[Pay Date]],-3,'Non working days'!$A$3:$A$598)</f>
        <v>45772</v>
      </c>
      <c r="T267" s="31" t="str">
        <f>TEXT(Table14[[#This Row],[Upload Date]],"ddd")</f>
        <v>Fri</v>
      </c>
      <c r="U267" s="34">
        <f>WORKDAY(Table14[[#This Row],[Upload Date]],-5,'Non working days'!$A$3:$A$598)</f>
        <v>45763</v>
      </c>
      <c r="V267" s="31" t="str">
        <f>TEXT(Table14[[#This Row],[Deadline for Variation Submission]],"ddd")</f>
        <v>Wed</v>
      </c>
      <c r="W267" s="29"/>
      <c r="X267" s="1"/>
    </row>
    <row r="268" spans="1:24" x14ac:dyDescent="0.3">
      <c r="A268" t="str">
        <f>CONCATENATE(Table14[[#This Row],[Cipher]], " ",Table14[[#This Row],[Payment Type]])</f>
        <v>LNE Prescribing GMS</v>
      </c>
      <c r="B268" s="30" t="s">
        <v>128</v>
      </c>
      <c r="C268" s="30" t="s">
        <v>39</v>
      </c>
      <c r="D268" s="30" t="s">
        <v>129</v>
      </c>
      <c r="E268" s="30" t="s">
        <v>44</v>
      </c>
      <c r="F268" s="30" t="s">
        <v>51</v>
      </c>
      <c r="G268" s="30"/>
      <c r="H26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68" s="31" t="str">
        <f>TEXT(Table14[[#This Row],[Standard Payment Date]],"ddd")</f>
        <v>Wed</v>
      </c>
      <c r="J268" s="31" t="str">
        <f>IF(ISNA(MATCH(Table14[[#This Row],[Standard Payment Date]],'Non working days'!$A$3:$A$226,0)),"N","Y")</f>
        <v>N</v>
      </c>
      <c r="K268" s="31" t="str">
        <f>IF(OR(Table14[[#This Row],[Unmodified Day of Week]]="Sat",Table14[[#This Row],[Unmodified Day of Week]]="Sun"),"Y","N")</f>
        <v>N</v>
      </c>
      <c r="L268" s="31" t="str">
        <f>IF(OR(Table14[[#This Row],[Bank Holiday?]]="Y",Table14[[#This Row],[Weekend?]]="Y"),"Y","N")</f>
        <v>N</v>
      </c>
      <c r="M268" s="31">
        <f>IF(AND(Table14[[#This Row],[Late if non working day]]="Late",Table14[[#This Row],[BH or Weekend]]="Y"),1,0)</f>
        <v>0</v>
      </c>
      <c r="N268" s="33">
        <f>NETWORKDAYS($H$2,Table14[[#This Row],[Standard Payment Date]],'Non working days'!$A$3:$A$27)</f>
        <v>20</v>
      </c>
      <c r="O268" s="33">
        <f>Table14[[#This Row],[NetWorkDays]]-1</f>
        <v>19</v>
      </c>
      <c r="P268" s="33">
        <f>Table14[[#This Row],[NetWorkDays]]</f>
        <v>20</v>
      </c>
      <c r="Q26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68" s="31" t="str">
        <f>TEXT(Table14[[#This Row],[Pay Date]],"ddd")</f>
        <v>Wed</v>
      </c>
      <c r="S268" s="34">
        <f>WORKDAY(Table14[[#This Row],[Pay Date]],-3,'Non working days'!$A$3:$A$598)</f>
        <v>45772</v>
      </c>
      <c r="T268" s="31" t="str">
        <f>TEXT(Table14[[#This Row],[Upload Date]],"ddd")</f>
        <v>Fri</v>
      </c>
      <c r="U268" s="34">
        <f>WORKDAY(Table14[[#This Row],[Upload Date]],-5,'Non working days'!$A$3:$A$598)</f>
        <v>45763</v>
      </c>
      <c r="V268" s="31" t="str">
        <f>TEXT(Table14[[#This Row],[Deadline for Variation Submission]],"ddd")</f>
        <v>Wed</v>
      </c>
      <c r="W268" s="29"/>
      <c r="X268" s="1"/>
    </row>
    <row r="269" spans="1:24" x14ac:dyDescent="0.3">
      <c r="A269" t="str">
        <f>CONCATENATE(Table14[[#This Row],[Cipher]], " ",Table14[[#This Row],[Payment Type]])</f>
        <v>LNE Prescribing PMS</v>
      </c>
      <c r="B269" s="30" t="s">
        <v>128</v>
      </c>
      <c r="C269" s="30" t="s">
        <v>39</v>
      </c>
      <c r="D269" s="30" t="s">
        <v>129</v>
      </c>
      <c r="E269" s="30" t="s">
        <v>45</v>
      </c>
      <c r="F269" s="30" t="s">
        <v>51</v>
      </c>
      <c r="G269" s="30"/>
      <c r="H26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69" s="31" t="str">
        <f>TEXT(Table14[[#This Row],[Standard Payment Date]],"ddd")</f>
        <v>Wed</v>
      </c>
      <c r="J269" s="31" t="str">
        <f>IF(ISNA(MATCH(Table14[[#This Row],[Standard Payment Date]],'Non working days'!$A$3:$A$226,0)),"N","Y")</f>
        <v>N</v>
      </c>
      <c r="K269" s="31" t="str">
        <f>IF(OR(Table14[[#This Row],[Unmodified Day of Week]]="Sat",Table14[[#This Row],[Unmodified Day of Week]]="Sun"),"Y","N")</f>
        <v>N</v>
      </c>
      <c r="L269" s="31" t="str">
        <f>IF(OR(Table14[[#This Row],[Bank Holiday?]]="Y",Table14[[#This Row],[Weekend?]]="Y"),"Y","N")</f>
        <v>N</v>
      </c>
      <c r="M269" s="31">
        <f>IF(AND(Table14[[#This Row],[Late if non working day]]="Late",Table14[[#This Row],[BH or Weekend]]="Y"),1,0)</f>
        <v>0</v>
      </c>
      <c r="N269" s="33">
        <f>NETWORKDAYS($H$2,Table14[[#This Row],[Standard Payment Date]],'Non working days'!$A$3:$A$27)</f>
        <v>20</v>
      </c>
      <c r="O269" s="33">
        <f>Table14[[#This Row],[NetWorkDays]]-1</f>
        <v>19</v>
      </c>
      <c r="P269" s="33">
        <f>Table14[[#This Row],[NetWorkDays]]</f>
        <v>20</v>
      </c>
      <c r="Q26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69" s="31" t="str">
        <f>TEXT(Table14[[#This Row],[Pay Date]],"ddd")</f>
        <v>Wed</v>
      </c>
      <c r="S269" s="34">
        <f>WORKDAY(Table14[[#This Row],[Pay Date]],-3,'Non working days'!$A$3:$A$598)</f>
        <v>45772</v>
      </c>
      <c r="T269" s="31" t="str">
        <f>TEXT(Table14[[#This Row],[Upload Date]],"ddd")</f>
        <v>Fri</v>
      </c>
      <c r="U269" s="34">
        <f>WORKDAY(Table14[[#This Row],[Upload Date]],-5,'Non working days'!$A$3:$A$598)</f>
        <v>45763</v>
      </c>
      <c r="V269" s="31" t="str">
        <f>TEXT(Table14[[#This Row],[Deadline for Variation Submission]],"ddd")</f>
        <v>Wed</v>
      </c>
      <c r="W269" s="29"/>
      <c r="X269" s="1"/>
    </row>
    <row r="270" spans="1:24" x14ac:dyDescent="0.3">
      <c r="A270" t="str">
        <f>CONCATENATE(Table14[[#This Row],[Cipher]], " ",Table14[[#This Row],[Payment Type]])</f>
        <v>LNE PMS Adhoc</v>
      </c>
      <c r="B270" s="30" t="s">
        <v>128</v>
      </c>
      <c r="C270" s="30" t="s">
        <v>39</v>
      </c>
      <c r="D270" s="30" t="s">
        <v>129</v>
      </c>
      <c r="E270" s="30" t="s">
        <v>56</v>
      </c>
      <c r="F270" s="30" t="s">
        <v>51</v>
      </c>
      <c r="G270" s="31"/>
      <c r="H27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70" s="31" t="str">
        <f>TEXT(Table14[[#This Row],[Standard Payment Date]],"ddd")</f>
        <v>Wed</v>
      </c>
      <c r="J270" s="31" t="str">
        <f>IF(ISNA(MATCH(Table14[[#This Row],[Standard Payment Date]],'Non working days'!$A$3:$A$226,0)),"N","Y")</f>
        <v>N</v>
      </c>
      <c r="K270" s="31" t="str">
        <f>IF(OR(Table14[[#This Row],[Unmodified Day of Week]]="Sat",Table14[[#This Row],[Unmodified Day of Week]]="Sun"),"Y","N")</f>
        <v>N</v>
      </c>
      <c r="L270" s="31" t="str">
        <f>IF(OR(Table14[[#This Row],[Bank Holiday?]]="Y",Table14[[#This Row],[Weekend?]]="Y"),"Y","N")</f>
        <v>N</v>
      </c>
      <c r="M270" s="31">
        <f>IF(AND(Table14[[#This Row],[Late if non working day]]="Late",Table14[[#This Row],[BH or Weekend]]="Y"),1,0)</f>
        <v>0</v>
      </c>
      <c r="N270" s="33">
        <f>NETWORKDAYS($H$2,Table14[[#This Row],[Standard Payment Date]],'Non working days'!$A$3:$A$27)</f>
        <v>20</v>
      </c>
      <c r="O270" s="33">
        <f>Table14[[#This Row],[NetWorkDays]]-1</f>
        <v>19</v>
      </c>
      <c r="P270" s="33">
        <f>Table14[[#This Row],[NetWorkDays]]</f>
        <v>20</v>
      </c>
      <c r="Q27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70" s="31" t="str">
        <f>TEXT(Table14[[#This Row],[Pay Date]],"ddd")</f>
        <v>Wed</v>
      </c>
      <c r="S270" s="34">
        <f>WORKDAY(Table14[[#This Row],[Pay Date]],-3,'Non working days'!$A$3:$A$598)</f>
        <v>45772</v>
      </c>
      <c r="T270" s="31" t="str">
        <f>TEXT(Table14[[#This Row],[Upload Date]],"ddd")</f>
        <v>Fri</v>
      </c>
      <c r="U270" s="34">
        <f>WORKDAY(Table14[[#This Row],[Upload Date]],-5,'Non working days'!$A$3:$A$598)</f>
        <v>45763</v>
      </c>
      <c r="V270" s="31" t="str">
        <f>TEXT(Table14[[#This Row],[Deadline for Variation Submission]],"ddd")</f>
        <v>Wed</v>
      </c>
      <c r="W270" s="29"/>
      <c r="X270" s="1"/>
    </row>
    <row r="271" spans="1:24" x14ac:dyDescent="0.3">
      <c r="A271" t="str">
        <f>CONCATENATE(Table14[[#This Row],[Cipher]], " ",Table14[[#This Row],[Payment Type]])</f>
        <v>LNH Pharmacy</v>
      </c>
      <c r="B271" s="30" t="s">
        <v>130</v>
      </c>
      <c r="C271" s="30" t="s">
        <v>39</v>
      </c>
      <c r="D271" s="30" t="s">
        <v>131</v>
      </c>
      <c r="E271" s="31" t="s">
        <v>48</v>
      </c>
      <c r="F271" s="30">
        <v>14</v>
      </c>
      <c r="G271" s="31"/>
      <c r="H27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71" s="31" t="str">
        <f>TEXT(Table14[[#This Row],[Standard Payment Date]],"ddd")</f>
        <v>Mon</v>
      </c>
      <c r="J271" s="31" t="str">
        <f>IF(ISNA(MATCH(Table14[[#This Row],[Standard Payment Date]],'Non working days'!$A$3:$A$226,0)),"N","Y")</f>
        <v>N</v>
      </c>
      <c r="K271" s="31" t="str">
        <f>IF(OR(Table14[[#This Row],[Unmodified Day of Week]]="Sat",Table14[[#This Row],[Unmodified Day of Week]]="Sun"),"Y","N")</f>
        <v>N</v>
      </c>
      <c r="L271" s="31" t="str">
        <f>IF(OR(Table14[[#This Row],[Bank Holiday?]]="Y",Table14[[#This Row],[Weekend?]]="Y"),"Y","N")</f>
        <v>N</v>
      </c>
      <c r="M271" s="31">
        <f>IF(AND(Table14[[#This Row],[Late if non working day]]="Late",Table14[[#This Row],[BH or Weekend]]="Y"),1,0)</f>
        <v>0</v>
      </c>
      <c r="N271" s="33">
        <f>NETWORKDAYS($H$2,Table14[[#This Row],[Standard Payment Date]],'Non working days'!$A$3:$A$27)</f>
        <v>10</v>
      </c>
      <c r="O271" s="33">
        <f>Table14[[#This Row],[NetWorkDays]]-1</f>
        <v>9</v>
      </c>
      <c r="P271" s="33">
        <f>Table14[[#This Row],[NetWorkDays]]</f>
        <v>10</v>
      </c>
      <c r="Q27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71" s="31" t="str">
        <f>TEXT(Table14[[#This Row],[Pay Date]],"ddd")</f>
        <v>Mon</v>
      </c>
      <c r="S271" s="34">
        <f>WORKDAY(Table14[[#This Row],[Pay Date]],-3,'Non working days'!$A$3:$A$598)</f>
        <v>45756</v>
      </c>
      <c r="T271" s="31" t="str">
        <f>TEXT(Table14[[#This Row],[Upload Date]],"ddd")</f>
        <v>Wed</v>
      </c>
      <c r="U271" s="34">
        <f>WORKDAY(Table14[[#This Row],[Upload Date]],-5,'Non working days'!$A$3:$A$598)</f>
        <v>45749</v>
      </c>
      <c r="V271" s="31" t="str">
        <f>TEXT(Table14[[#This Row],[Deadline for Variation Submission]],"ddd")</f>
        <v>Wed</v>
      </c>
      <c r="W271" s="29"/>
      <c r="X271" s="1"/>
    </row>
    <row r="272" spans="1:24" x14ac:dyDescent="0.3">
      <c r="A272" t="str">
        <f>CONCATENATE(Table14[[#This Row],[Cipher]], " ",Table14[[#This Row],[Payment Type]])</f>
        <v>LNH A/PMS</v>
      </c>
      <c r="B272" s="30" t="s">
        <v>130</v>
      </c>
      <c r="C272" s="30" t="s">
        <v>39</v>
      </c>
      <c r="D272" s="30" t="s">
        <v>131</v>
      </c>
      <c r="E272" s="31" t="s">
        <v>49</v>
      </c>
      <c r="F272" s="30">
        <v>15</v>
      </c>
      <c r="G272" s="30"/>
      <c r="H27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272" s="31" t="str">
        <f>TEXT(Table14[[#This Row],[Standard Payment Date]],"ddd")</f>
        <v>Tue</v>
      </c>
      <c r="J272" s="31" t="str">
        <f>IF(ISNA(MATCH(Table14[[#This Row],[Standard Payment Date]],'Non working days'!$A$3:$A$226,0)),"N","Y")</f>
        <v>N</v>
      </c>
      <c r="K272" s="31" t="str">
        <f>IF(OR(Table14[[#This Row],[Unmodified Day of Week]]="Sat",Table14[[#This Row],[Unmodified Day of Week]]="Sun"),"Y","N")</f>
        <v>N</v>
      </c>
      <c r="L272" s="31" t="str">
        <f>IF(OR(Table14[[#This Row],[Bank Holiday?]]="Y",Table14[[#This Row],[Weekend?]]="Y"),"Y","N")</f>
        <v>N</v>
      </c>
      <c r="M272" s="31">
        <f>IF(AND(Table14[[#This Row],[Late if non working day]]="Late",Table14[[#This Row],[BH or Weekend]]="Y"),1,0)</f>
        <v>0</v>
      </c>
      <c r="N272" s="33">
        <f>NETWORKDAYS($H$2,Table14[[#This Row],[Standard Payment Date]],'Non working days'!$A$3:$A$27)</f>
        <v>11</v>
      </c>
      <c r="O272" s="33">
        <f>Table14[[#This Row],[NetWorkDays]]-1</f>
        <v>10</v>
      </c>
      <c r="P272" s="33">
        <f>Table14[[#This Row],[NetWorkDays]]</f>
        <v>11</v>
      </c>
      <c r="Q27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272" s="31" t="str">
        <f>TEXT(Table14[[#This Row],[Pay Date]],"ddd")</f>
        <v>Tue</v>
      </c>
      <c r="S272" s="34">
        <f>WORKDAY(Table14[[#This Row],[Pay Date]],-3,'Non working days'!$A$3:$A$598)</f>
        <v>45757</v>
      </c>
      <c r="T272" s="31" t="str">
        <f>TEXT(Table14[[#This Row],[Upload Date]],"ddd")</f>
        <v>Thu</v>
      </c>
      <c r="U272" s="34">
        <f>WORKDAY(Table14[[#This Row],[Upload Date]],-5,'Non working days'!$A$3:$A$598)</f>
        <v>45750</v>
      </c>
      <c r="V272" s="31" t="str">
        <f>TEXT(Table14[[#This Row],[Deadline for Variation Submission]],"ddd")</f>
        <v>Thu</v>
      </c>
      <c r="W272" s="29"/>
      <c r="X272" s="1"/>
    </row>
    <row r="273" spans="1:24" x14ac:dyDescent="0.3">
      <c r="A273" t="str">
        <f>CONCATENATE(Table14[[#This Row],[Cipher]], " ",Table14[[#This Row],[Payment Type]])</f>
        <v>LNH GMS</v>
      </c>
      <c r="B273" s="30" t="s">
        <v>130</v>
      </c>
      <c r="C273" s="30" t="s">
        <v>39</v>
      </c>
      <c r="D273" s="30" t="s">
        <v>131</v>
      </c>
      <c r="E273" s="30" t="s">
        <v>50</v>
      </c>
      <c r="F273" s="30" t="s">
        <v>51</v>
      </c>
      <c r="G273" s="31"/>
      <c r="H27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73" s="31" t="str">
        <f>TEXT(Table14[[#This Row],[Standard Payment Date]],"ddd")</f>
        <v>Wed</v>
      </c>
      <c r="J273" s="31" t="str">
        <f>IF(ISNA(MATCH(Table14[[#This Row],[Standard Payment Date]],'Non working days'!$A$3:$A$226,0)),"N","Y")</f>
        <v>N</v>
      </c>
      <c r="K273" s="31" t="str">
        <f>IF(OR(Table14[[#This Row],[Unmodified Day of Week]]="Sat",Table14[[#This Row],[Unmodified Day of Week]]="Sun"),"Y","N")</f>
        <v>N</v>
      </c>
      <c r="L273" s="31" t="str">
        <f>IF(OR(Table14[[#This Row],[Bank Holiday?]]="Y",Table14[[#This Row],[Weekend?]]="Y"),"Y","N")</f>
        <v>N</v>
      </c>
      <c r="M273" s="31">
        <f>IF(AND(Table14[[#This Row],[Late if non working day]]="Late",Table14[[#This Row],[BH or Weekend]]="Y"),1,0)</f>
        <v>0</v>
      </c>
      <c r="N273" s="33">
        <f>NETWORKDAYS($H$2,Table14[[#This Row],[Standard Payment Date]],'Non working days'!$A$3:$A$27)</f>
        <v>20</v>
      </c>
      <c r="O273" s="33">
        <f>Table14[[#This Row],[NetWorkDays]]-1</f>
        <v>19</v>
      </c>
      <c r="P273" s="33">
        <f>Table14[[#This Row],[NetWorkDays]]</f>
        <v>20</v>
      </c>
      <c r="Q27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73" s="31" t="str">
        <f>TEXT(Table14[[#This Row],[Pay Date]],"ddd")</f>
        <v>Wed</v>
      </c>
      <c r="S273" s="34">
        <f>WORKDAY(Table14[[#This Row],[Pay Date]],-3,'Non working days'!$A$3:$A$598)</f>
        <v>45772</v>
      </c>
      <c r="T273" s="31" t="str">
        <f>TEXT(Table14[[#This Row],[Upload Date]],"ddd")</f>
        <v>Fri</v>
      </c>
      <c r="U273" s="34">
        <f>WORKDAY(Table14[[#This Row],[Upload Date]],-5,'Non working days'!$A$3:$A$598)</f>
        <v>45763</v>
      </c>
      <c r="V273" s="31" t="str">
        <f>TEXT(Table14[[#This Row],[Deadline for Variation Submission]],"ddd")</f>
        <v>Wed</v>
      </c>
      <c r="W273" s="29"/>
      <c r="X273" s="1"/>
    </row>
    <row r="274" spans="1:24" x14ac:dyDescent="0.3">
      <c r="A274" t="str">
        <f>CONCATENATE(Table14[[#This Row],[Cipher]], " ",Table14[[#This Row],[Payment Type]])</f>
        <v>LNH Prescribing GMS</v>
      </c>
      <c r="B274" s="30" t="s">
        <v>130</v>
      </c>
      <c r="C274" s="30" t="s">
        <v>39</v>
      </c>
      <c r="D274" s="30" t="s">
        <v>131</v>
      </c>
      <c r="E274" s="30" t="s">
        <v>44</v>
      </c>
      <c r="F274" s="30" t="s">
        <v>51</v>
      </c>
      <c r="G274" s="30"/>
      <c r="H27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74" s="31" t="str">
        <f>TEXT(Table14[[#This Row],[Standard Payment Date]],"ddd")</f>
        <v>Wed</v>
      </c>
      <c r="J274" s="31" t="str">
        <f>IF(ISNA(MATCH(Table14[[#This Row],[Standard Payment Date]],'Non working days'!$A$3:$A$226,0)),"N","Y")</f>
        <v>N</v>
      </c>
      <c r="K274" s="31" t="str">
        <f>IF(OR(Table14[[#This Row],[Unmodified Day of Week]]="Sat",Table14[[#This Row],[Unmodified Day of Week]]="Sun"),"Y","N")</f>
        <v>N</v>
      </c>
      <c r="L274" s="31" t="str">
        <f>IF(OR(Table14[[#This Row],[Bank Holiday?]]="Y",Table14[[#This Row],[Weekend?]]="Y"),"Y","N")</f>
        <v>N</v>
      </c>
      <c r="M274" s="31">
        <f>IF(AND(Table14[[#This Row],[Late if non working day]]="Late",Table14[[#This Row],[BH or Weekend]]="Y"),1,0)</f>
        <v>0</v>
      </c>
      <c r="N274" s="33">
        <f>NETWORKDAYS($H$2,Table14[[#This Row],[Standard Payment Date]],'Non working days'!$A$3:$A$27)</f>
        <v>20</v>
      </c>
      <c r="O274" s="33">
        <f>Table14[[#This Row],[NetWorkDays]]-1</f>
        <v>19</v>
      </c>
      <c r="P274" s="33">
        <f>Table14[[#This Row],[NetWorkDays]]</f>
        <v>20</v>
      </c>
      <c r="Q27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74" s="31" t="str">
        <f>TEXT(Table14[[#This Row],[Pay Date]],"ddd")</f>
        <v>Wed</v>
      </c>
      <c r="S274" s="34">
        <f>WORKDAY(Table14[[#This Row],[Pay Date]],-3,'Non working days'!$A$3:$A$598)</f>
        <v>45772</v>
      </c>
      <c r="T274" s="31" t="str">
        <f>TEXT(Table14[[#This Row],[Upload Date]],"ddd")</f>
        <v>Fri</v>
      </c>
      <c r="U274" s="34">
        <f>WORKDAY(Table14[[#This Row],[Upload Date]],-5,'Non working days'!$A$3:$A$598)</f>
        <v>45763</v>
      </c>
      <c r="V274" s="31" t="str">
        <f>TEXT(Table14[[#This Row],[Deadline for Variation Submission]],"ddd")</f>
        <v>Wed</v>
      </c>
      <c r="W274" s="29"/>
      <c r="X274" s="1"/>
    </row>
    <row r="275" spans="1:24" x14ac:dyDescent="0.3">
      <c r="A275" t="str">
        <f>CONCATENATE(Table14[[#This Row],[Cipher]], " ",Table14[[#This Row],[Payment Type]])</f>
        <v>LNH Prescribing PMS</v>
      </c>
      <c r="B275" s="30" t="s">
        <v>130</v>
      </c>
      <c r="C275" s="30" t="s">
        <v>39</v>
      </c>
      <c r="D275" s="30" t="s">
        <v>131</v>
      </c>
      <c r="E275" s="30" t="s">
        <v>45</v>
      </c>
      <c r="F275" s="30" t="s">
        <v>51</v>
      </c>
      <c r="G275" s="30"/>
      <c r="H27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75" s="31" t="str">
        <f>TEXT(Table14[[#This Row],[Standard Payment Date]],"ddd")</f>
        <v>Wed</v>
      </c>
      <c r="J275" s="31" t="str">
        <f>IF(ISNA(MATCH(Table14[[#This Row],[Standard Payment Date]],'Non working days'!$A$3:$A$226,0)),"N","Y")</f>
        <v>N</v>
      </c>
      <c r="K275" s="31" t="str">
        <f>IF(OR(Table14[[#This Row],[Unmodified Day of Week]]="Sat",Table14[[#This Row],[Unmodified Day of Week]]="Sun"),"Y","N")</f>
        <v>N</v>
      </c>
      <c r="L275" s="31" t="str">
        <f>IF(OR(Table14[[#This Row],[Bank Holiday?]]="Y",Table14[[#This Row],[Weekend?]]="Y"),"Y","N")</f>
        <v>N</v>
      </c>
      <c r="M275" s="31">
        <f>IF(AND(Table14[[#This Row],[Late if non working day]]="Late",Table14[[#This Row],[BH or Weekend]]="Y"),1,0)</f>
        <v>0</v>
      </c>
      <c r="N275" s="33">
        <f>NETWORKDAYS($H$2,Table14[[#This Row],[Standard Payment Date]],'Non working days'!$A$3:$A$27)</f>
        <v>20</v>
      </c>
      <c r="O275" s="33">
        <f>Table14[[#This Row],[NetWorkDays]]-1</f>
        <v>19</v>
      </c>
      <c r="P275" s="33">
        <f>Table14[[#This Row],[NetWorkDays]]</f>
        <v>20</v>
      </c>
      <c r="Q27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75" s="31" t="str">
        <f>TEXT(Table14[[#This Row],[Pay Date]],"ddd")</f>
        <v>Wed</v>
      </c>
      <c r="S275" s="34">
        <f>WORKDAY(Table14[[#This Row],[Pay Date]],-3,'Non working days'!$A$3:$A$598)</f>
        <v>45772</v>
      </c>
      <c r="T275" s="31" t="str">
        <f>TEXT(Table14[[#This Row],[Upload Date]],"ddd")</f>
        <v>Fri</v>
      </c>
      <c r="U275" s="34">
        <f>WORKDAY(Table14[[#This Row],[Upload Date]],-5,'Non working days'!$A$3:$A$598)</f>
        <v>45763</v>
      </c>
      <c r="V275" s="31" t="str">
        <f>TEXT(Table14[[#This Row],[Deadline for Variation Submission]],"ddd")</f>
        <v>Wed</v>
      </c>
      <c r="W275" s="29"/>
      <c r="X275" s="1"/>
    </row>
    <row r="276" spans="1:24" x14ac:dyDescent="0.3">
      <c r="A276" t="str">
        <f>CONCATENATE(Table14[[#This Row],[Cipher]], " ",Table14[[#This Row],[Payment Type]])</f>
        <v>LNH PMS Adhoc</v>
      </c>
      <c r="B276" s="30" t="s">
        <v>130</v>
      </c>
      <c r="C276" s="30" t="s">
        <v>39</v>
      </c>
      <c r="D276" s="30" t="s">
        <v>131</v>
      </c>
      <c r="E276" s="30" t="s">
        <v>56</v>
      </c>
      <c r="F276" s="30" t="s">
        <v>51</v>
      </c>
      <c r="G276" s="31"/>
      <c r="H27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276" s="31" t="str">
        <f>TEXT(Table14[[#This Row],[Standard Payment Date]],"ddd")</f>
        <v>Wed</v>
      </c>
      <c r="J276" s="31" t="str">
        <f>IF(ISNA(MATCH(Table14[[#This Row],[Standard Payment Date]],'Non working days'!$A$3:$A$226,0)),"N","Y")</f>
        <v>N</v>
      </c>
      <c r="K276" s="31" t="str">
        <f>IF(OR(Table14[[#This Row],[Unmodified Day of Week]]="Sat",Table14[[#This Row],[Unmodified Day of Week]]="Sun"),"Y","N")</f>
        <v>N</v>
      </c>
      <c r="L276" s="31" t="str">
        <f>IF(OR(Table14[[#This Row],[Bank Holiday?]]="Y",Table14[[#This Row],[Weekend?]]="Y"),"Y","N")</f>
        <v>N</v>
      </c>
      <c r="M276" s="31">
        <f>IF(AND(Table14[[#This Row],[Late if non working day]]="Late",Table14[[#This Row],[BH or Weekend]]="Y"),1,0)</f>
        <v>0</v>
      </c>
      <c r="N276" s="33">
        <f>NETWORKDAYS($H$2,Table14[[#This Row],[Standard Payment Date]],'Non working days'!$A$3:$A$27)</f>
        <v>20</v>
      </c>
      <c r="O276" s="33">
        <f>Table14[[#This Row],[NetWorkDays]]-1</f>
        <v>19</v>
      </c>
      <c r="P276" s="33">
        <f>Table14[[#This Row],[NetWorkDays]]</f>
        <v>20</v>
      </c>
      <c r="Q27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276" s="31" t="str">
        <f>TEXT(Table14[[#This Row],[Pay Date]],"ddd")</f>
        <v>Wed</v>
      </c>
      <c r="S276" s="34">
        <f>WORKDAY(Table14[[#This Row],[Pay Date]],-3,'Non working days'!$A$3:$A$598)</f>
        <v>45772</v>
      </c>
      <c r="T276" s="31" t="str">
        <f>TEXT(Table14[[#This Row],[Upload Date]],"ddd")</f>
        <v>Fri</v>
      </c>
      <c r="U276" s="34">
        <f>WORKDAY(Table14[[#This Row],[Upload Date]],-5,'Non working days'!$A$3:$A$598)</f>
        <v>45763</v>
      </c>
      <c r="V276" s="31" t="str">
        <f>TEXT(Table14[[#This Row],[Deadline for Variation Submission]],"ddd")</f>
        <v>Wed</v>
      </c>
      <c r="W276" s="29"/>
      <c r="X276" s="1"/>
    </row>
    <row r="277" spans="1:24" x14ac:dyDescent="0.3">
      <c r="A277" t="str">
        <f>CONCATENATE(Table14[[#This Row],[Cipher]], " ",Table14[[#This Row],[Payment Type]])</f>
        <v>LNJ Pharmacy</v>
      </c>
      <c r="B277" s="30" t="s">
        <v>132</v>
      </c>
      <c r="C277" s="30" t="s">
        <v>39</v>
      </c>
      <c r="D277" s="30" t="s">
        <v>133</v>
      </c>
      <c r="E277" s="31" t="s">
        <v>48</v>
      </c>
      <c r="F277" s="30">
        <v>14</v>
      </c>
      <c r="G277" s="31"/>
      <c r="H27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77" s="31" t="str">
        <f>TEXT(Table14[[#This Row],[Standard Payment Date]],"ddd")</f>
        <v>Mon</v>
      </c>
      <c r="J277" s="31" t="str">
        <f>IF(ISNA(MATCH(Table14[[#This Row],[Standard Payment Date]],'Non working days'!$A$3:$A$226,0)),"N","Y")</f>
        <v>N</v>
      </c>
      <c r="K277" s="31" t="str">
        <f>IF(OR(Table14[[#This Row],[Unmodified Day of Week]]="Sat",Table14[[#This Row],[Unmodified Day of Week]]="Sun"),"Y","N")</f>
        <v>N</v>
      </c>
      <c r="L277" s="31" t="str">
        <f>IF(OR(Table14[[#This Row],[Bank Holiday?]]="Y",Table14[[#This Row],[Weekend?]]="Y"),"Y","N")</f>
        <v>N</v>
      </c>
      <c r="M277" s="31">
        <f>IF(AND(Table14[[#This Row],[Late if non working day]]="Late",Table14[[#This Row],[BH or Weekend]]="Y"),1,0)</f>
        <v>0</v>
      </c>
      <c r="N277" s="33">
        <f>NETWORKDAYS($H$2,Table14[[#This Row],[Standard Payment Date]],'Non working days'!$A$3:$A$27)</f>
        <v>10</v>
      </c>
      <c r="O277" s="33">
        <f>Table14[[#This Row],[NetWorkDays]]-1</f>
        <v>9</v>
      </c>
      <c r="P277" s="33">
        <f>Table14[[#This Row],[NetWorkDays]]</f>
        <v>10</v>
      </c>
      <c r="Q27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77" s="31" t="str">
        <f>TEXT(Table14[[#This Row],[Pay Date]],"ddd")</f>
        <v>Mon</v>
      </c>
      <c r="S277" s="34">
        <f>WORKDAY(Table14[[#This Row],[Pay Date]],-3,'Non working days'!$A$3:$A$598)</f>
        <v>45756</v>
      </c>
      <c r="T277" s="31" t="str">
        <f>TEXT(Table14[[#This Row],[Upload Date]],"ddd")</f>
        <v>Wed</v>
      </c>
      <c r="U277" s="34">
        <f>WORKDAY(Table14[[#This Row],[Upload Date]],-5,'Non working days'!$A$3:$A$598)</f>
        <v>45749</v>
      </c>
      <c r="V277" s="31" t="str">
        <f>TEXT(Table14[[#This Row],[Deadline for Variation Submission]],"ddd")</f>
        <v>Wed</v>
      </c>
      <c r="W277" s="29"/>
      <c r="X277" s="1"/>
    </row>
    <row r="278" spans="1:24" x14ac:dyDescent="0.3">
      <c r="A278" t="str">
        <f>CONCATENATE(Table14[[#This Row],[Cipher]], " ",Table14[[#This Row],[Payment Type]])</f>
        <v>LNJ A/PMS</v>
      </c>
      <c r="B278" s="30" t="s">
        <v>132</v>
      </c>
      <c r="C278" s="30" t="s">
        <v>39</v>
      </c>
      <c r="D278" s="30" t="s">
        <v>133</v>
      </c>
      <c r="E278" s="31" t="s">
        <v>49</v>
      </c>
      <c r="F278" s="30">
        <v>26</v>
      </c>
      <c r="G278" s="30"/>
      <c r="H27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78" s="31" t="str">
        <f>TEXT(Table14[[#This Row],[Standard Payment Date]],"ddd")</f>
        <v>Sat</v>
      </c>
      <c r="J278" s="31" t="str">
        <f>IF(ISNA(MATCH(Table14[[#This Row],[Standard Payment Date]],'Non working days'!$A$3:$A$226,0)),"N","Y")</f>
        <v>N</v>
      </c>
      <c r="K278" s="31" t="str">
        <f>IF(OR(Table14[[#This Row],[Unmodified Day of Week]]="Sat",Table14[[#This Row],[Unmodified Day of Week]]="Sun"),"Y","N")</f>
        <v>Y</v>
      </c>
      <c r="L278" s="31" t="str">
        <f>IF(OR(Table14[[#This Row],[Bank Holiday?]]="Y",Table14[[#This Row],[Weekend?]]="Y"),"Y","N")</f>
        <v>Y</v>
      </c>
      <c r="M278" s="31">
        <f>IF(AND(Table14[[#This Row],[Late if non working day]]="Late",Table14[[#This Row],[BH or Weekend]]="Y"),1,0)</f>
        <v>0</v>
      </c>
      <c r="N278" s="33">
        <f>NETWORKDAYS($H$2,Table14[[#This Row],[Standard Payment Date]],'Non working days'!$A$3:$A$27)</f>
        <v>17</v>
      </c>
      <c r="O278" s="33">
        <f>Table14[[#This Row],[NetWorkDays]]-1</f>
        <v>16</v>
      </c>
      <c r="P278" s="33">
        <f>Table14[[#This Row],[NetWorkDays]]</f>
        <v>17</v>
      </c>
      <c r="Q27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78" s="31" t="str">
        <f>TEXT(Table14[[#This Row],[Pay Date]],"ddd")</f>
        <v>Fri</v>
      </c>
      <c r="S278" s="34">
        <f>WORKDAY(Table14[[#This Row],[Pay Date]],-3,'Non working days'!$A$3:$A$598)</f>
        <v>45769</v>
      </c>
      <c r="T278" s="31" t="str">
        <f>TEXT(Table14[[#This Row],[Upload Date]],"ddd")</f>
        <v>Tue</v>
      </c>
      <c r="U278" s="34">
        <f>WORKDAY(Table14[[#This Row],[Upload Date]],-5,'Non working days'!$A$3:$A$598)</f>
        <v>45758</v>
      </c>
      <c r="V278" s="31" t="str">
        <f>TEXT(Table14[[#This Row],[Deadline for Variation Submission]],"ddd")</f>
        <v>Fri</v>
      </c>
      <c r="W278" s="29"/>
      <c r="X278" s="1"/>
    </row>
    <row r="279" spans="1:24" x14ac:dyDescent="0.3">
      <c r="A279" t="str">
        <f>CONCATENATE(Table14[[#This Row],[Cipher]], " ",Table14[[#This Row],[Payment Type]])</f>
        <v>LNJ GMS</v>
      </c>
      <c r="B279" s="30" t="s">
        <v>132</v>
      </c>
      <c r="C279" s="30" t="s">
        <v>39</v>
      </c>
      <c r="D279" s="30" t="s">
        <v>133</v>
      </c>
      <c r="E279" s="30" t="s">
        <v>50</v>
      </c>
      <c r="F279" s="30">
        <v>26</v>
      </c>
      <c r="G279" s="31"/>
      <c r="H27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79" s="31" t="str">
        <f>TEXT(Table14[[#This Row],[Standard Payment Date]],"ddd")</f>
        <v>Sat</v>
      </c>
      <c r="J279" s="31" t="str">
        <f>IF(ISNA(MATCH(Table14[[#This Row],[Standard Payment Date]],'Non working days'!$A$3:$A$226,0)),"N","Y")</f>
        <v>N</v>
      </c>
      <c r="K279" s="31" t="str">
        <f>IF(OR(Table14[[#This Row],[Unmodified Day of Week]]="Sat",Table14[[#This Row],[Unmodified Day of Week]]="Sun"),"Y","N")</f>
        <v>Y</v>
      </c>
      <c r="L279" s="31" t="str">
        <f>IF(OR(Table14[[#This Row],[Bank Holiday?]]="Y",Table14[[#This Row],[Weekend?]]="Y"),"Y","N")</f>
        <v>Y</v>
      </c>
      <c r="M279" s="31">
        <f>IF(AND(Table14[[#This Row],[Late if non working day]]="Late",Table14[[#This Row],[BH or Weekend]]="Y"),1,0)</f>
        <v>0</v>
      </c>
      <c r="N279" s="33">
        <f>NETWORKDAYS($H$2,Table14[[#This Row],[Standard Payment Date]],'Non working days'!$A$3:$A$27)</f>
        <v>17</v>
      </c>
      <c r="O279" s="33">
        <f>Table14[[#This Row],[NetWorkDays]]-1</f>
        <v>16</v>
      </c>
      <c r="P279" s="33">
        <f>Table14[[#This Row],[NetWorkDays]]</f>
        <v>17</v>
      </c>
      <c r="Q27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79" s="31" t="str">
        <f>TEXT(Table14[[#This Row],[Pay Date]],"ddd")</f>
        <v>Fri</v>
      </c>
      <c r="S279" s="34">
        <f>WORKDAY(Table14[[#This Row],[Pay Date]],-3,'Non working days'!$A$3:$A$598)</f>
        <v>45769</v>
      </c>
      <c r="T279" s="31" t="str">
        <f>TEXT(Table14[[#This Row],[Upload Date]],"ddd")</f>
        <v>Tue</v>
      </c>
      <c r="U279" s="34">
        <f>WORKDAY(Table14[[#This Row],[Upload Date]],-5,'Non working days'!$A$3:$A$598)</f>
        <v>45758</v>
      </c>
      <c r="V279" s="31" t="str">
        <f>TEXT(Table14[[#This Row],[Deadline for Variation Submission]],"ddd")</f>
        <v>Fri</v>
      </c>
      <c r="W279" s="29"/>
      <c r="X279" s="1"/>
    </row>
    <row r="280" spans="1:24" x14ac:dyDescent="0.3">
      <c r="A280" t="str">
        <f>CONCATENATE(Table14[[#This Row],[Cipher]], " ",Table14[[#This Row],[Payment Type]])</f>
        <v>LNJ Prescribing GMS</v>
      </c>
      <c r="B280" s="30" t="s">
        <v>132</v>
      </c>
      <c r="C280" s="30" t="s">
        <v>39</v>
      </c>
      <c r="D280" s="30" t="s">
        <v>133</v>
      </c>
      <c r="E280" s="30" t="s">
        <v>44</v>
      </c>
      <c r="F280" s="30">
        <v>26</v>
      </c>
      <c r="G280" s="30"/>
      <c r="H28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80" s="31" t="str">
        <f>TEXT(Table14[[#This Row],[Standard Payment Date]],"ddd")</f>
        <v>Sat</v>
      </c>
      <c r="J280" s="31" t="str">
        <f>IF(ISNA(MATCH(Table14[[#This Row],[Standard Payment Date]],'Non working days'!$A$3:$A$226,0)),"N","Y")</f>
        <v>N</v>
      </c>
      <c r="K280" s="31" t="str">
        <f>IF(OR(Table14[[#This Row],[Unmodified Day of Week]]="Sat",Table14[[#This Row],[Unmodified Day of Week]]="Sun"),"Y","N")</f>
        <v>Y</v>
      </c>
      <c r="L280" s="31" t="str">
        <f>IF(OR(Table14[[#This Row],[Bank Holiday?]]="Y",Table14[[#This Row],[Weekend?]]="Y"),"Y","N")</f>
        <v>Y</v>
      </c>
      <c r="M280" s="31">
        <f>IF(AND(Table14[[#This Row],[Late if non working day]]="Late",Table14[[#This Row],[BH or Weekend]]="Y"),1,0)</f>
        <v>0</v>
      </c>
      <c r="N280" s="33">
        <f>NETWORKDAYS($H$2,Table14[[#This Row],[Standard Payment Date]],'Non working days'!$A$3:$A$27)</f>
        <v>17</v>
      </c>
      <c r="O280" s="33">
        <f>Table14[[#This Row],[NetWorkDays]]-1</f>
        <v>16</v>
      </c>
      <c r="P280" s="33">
        <f>Table14[[#This Row],[NetWorkDays]]</f>
        <v>17</v>
      </c>
      <c r="Q28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80" s="31" t="str">
        <f>TEXT(Table14[[#This Row],[Pay Date]],"ddd")</f>
        <v>Fri</v>
      </c>
      <c r="S280" s="34">
        <f>WORKDAY(Table14[[#This Row],[Pay Date]],-3,'Non working days'!$A$3:$A$598)</f>
        <v>45769</v>
      </c>
      <c r="T280" s="31" t="str">
        <f>TEXT(Table14[[#This Row],[Upload Date]],"ddd")</f>
        <v>Tue</v>
      </c>
      <c r="U280" s="34">
        <f>WORKDAY(Table14[[#This Row],[Upload Date]],-5,'Non working days'!$A$3:$A$598)</f>
        <v>45758</v>
      </c>
      <c r="V280" s="31" t="str">
        <f>TEXT(Table14[[#This Row],[Deadline for Variation Submission]],"ddd")</f>
        <v>Fri</v>
      </c>
      <c r="W280" s="29"/>
      <c r="X280" s="1"/>
    </row>
    <row r="281" spans="1:24" x14ac:dyDescent="0.3">
      <c r="A281" t="str">
        <f>CONCATENATE(Table14[[#This Row],[Cipher]], " ",Table14[[#This Row],[Payment Type]])</f>
        <v>LNJ Prescribing PMS</v>
      </c>
      <c r="B281" s="30" t="s">
        <v>132</v>
      </c>
      <c r="C281" s="30" t="s">
        <v>39</v>
      </c>
      <c r="D281" s="30" t="s">
        <v>133</v>
      </c>
      <c r="E281" s="30" t="s">
        <v>45</v>
      </c>
      <c r="F281" s="30">
        <v>26</v>
      </c>
      <c r="G281" s="30"/>
      <c r="H28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81" s="31" t="str">
        <f>TEXT(Table14[[#This Row],[Standard Payment Date]],"ddd")</f>
        <v>Sat</v>
      </c>
      <c r="J281" s="31" t="str">
        <f>IF(ISNA(MATCH(Table14[[#This Row],[Standard Payment Date]],'Non working days'!$A$3:$A$226,0)),"N","Y")</f>
        <v>N</v>
      </c>
      <c r="K281" s="31" t="str">
        <f>IF(OR(Table14[[#This Row],[Unmodified Day of Week]]="Sat",Table14[[#This Row],[Unmodified Day of Week]]="Sun"),"Y","N")</f>
        <v>Y</v>
      </c>
      <c r="L281" s="31" t="str">
        <f>IF(OR(Table14[[#This Row],[Bank Holiday?]]="Y",Table14[[#This Row],[Weekend?]]="Y"),"Y","N")</f>
        <v>Y</v>
      </c>
      <c r="M281" s="31">
        <f>IF(AND(Table14[[#This Row],[Late if non working day]]="Late",Table14[[#This Row],[BH or Weekend]]="Y"),1,0)</f>
        <v>0</v>
      </c>
      <c r="N281" s="33">
        <f>NETWORKDAYS($H$2,Table14[[#This Row],[Standard Payment Date]],'Non working days'!$A$3:$A$27)</f>
        <v>17</v>
      </c>
      <c r="O281" s="33">
        <f>Table14[[#This Row],[NetWorkDays]]-1</f>
        <v>16</v>
      </c>
      <c r="P281" s="33">
        <f>Table14[[#This Row],[NetWorkDays]]</f>
        <v>17</v>
      </c>
      <c r="Q28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81" s="31" t="str">
        <f>TEXT(Table14[[#This Row],[Pay Date]],"ddd")</f>
        <v>Fri</v>
      </c>
      <c r="S281" s="34">
        <f>WORKDAY(Table14[[#This Row],[Pay Date]],-3,'Non working days'!$A$3:$A$598)</f>
        <v>45769</v>
      </c>
      <c r="T281" s="31" t="str">
        <f>TEXT(Table14[[#This Row],[Upload Date]],"ddd")</f>
        <v>Tue</v>
      </c>
      <c r="U281" s="34">
        <f>WORKDAY(Table14[[#This Row],[Upload Date]],-5,'Non working days'!$A$3:$A$598)</f>
        <v>45758</v>
      </c>
      <c r="V281" s="31" t="str">
        <f>TEXT(Table14[[#This Row],[Deadline for Variation Submission]],"ddd")</f>
        <v>Fri</v>
      </c>
      <c r="W281" s="29"/>
      <c r="X281" s="1"/>
    </row>
    <row r="282" spans="1:24" x14ac:dyDescent="0.3">
      <c r="A282" t="str">
        <f>CONCATENATE(Table14[[#This Row],[Cipher]], " ",Table14[[#This Row],[Payment Type]])</f>
        <v>LNK Pharmacy</v>
      </c>
      <c r="B282" s="30" t="s">
        <v>134</v>
      </c>
      <c r="C282" s="30" t="s">
        <v>39</v>
      </c>
      <c r="D282" s="30" t="s">
        <v>135</v>
      </c>
      <c r="E282" s="31" t="s">
        <v>48</v>
      </c>
      <c r="F282" s="30">
        <v>14</v>
      </c>
      <c r="G282" s="31"/>
      <c r="H28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82" s="31" t="str">
        <f>TEXT(Table14[[#This Row],[Standard Payment Date]],"ddd")</f>
        <v>Mon</v>
      </c>
      <c r="J282" s="31" t="str">
        <f>IF(ISNA(MATCH(Table14[[#This Row],[Standard Payment Date]],'Non working days'!$A$3:$A$226,0)),"N","Y")</f>
        <v>N</v>
      </c>
      <c r="K282" s="31" t="str">
        <f>IF(OR(Table14[[#This Row],[Unmodified Day of Week]]="Sat",Table14[[#This Row],[Unmodified Day of Week]]="Sun"),"Y","N")</f>
        <v>N</v>
      </c>
      <c r="L282" s="31" t="str">
        <f>IF(OR(Table14[[#This Row],[Bank Holiday?]]="Y",Table14[[#This Row],[Weekend?]]="Y"),"Y","N")</f>
        <v>N</v>
      </c>
      <c r="M282" s="31">
        <f>IF(AND(Table14[[#This Row],[Late if non working day]]="Late",Table14[[#This Row],[BH or Weekend]]="Y"),1,0)</f>
        <v>0</v>
      </c>
      <c r="N282" s="33">
        <f>NETWORKDAYS($H$2,Table14[[#This Row],[Standard Payment Date]],'Non working days'!$A$3:$A$27)</f>
        <v>10</v>
      </c>
      <c r="O282" s="33">
        <f>Table14[[#This Row],[NetWorkDays]]-1</f>
        <v>9</v>
      </c>
      <c r="P282" s="33">
        <f>Table14[[#This Row],[NetWorkDays]]</f>
        <v>10</v>
      </c>
      <c r="Q28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82" s="31" t="str">
        <f>TEXT(Table14[[#This Row],[Pay Date]],"ddd")</f>
        <v>Mon</v>
      </c>
      <c r="S282" s="34">
        <f>WORKDAY(Table14[[#This Row],[Pay Date]],-3,'Non working days'!$A$3:$A$598)</f>
        <v>45756</v>
      </c>
      <c r="T282" s="31" t="str">
        <f>TEXT(Table14[[#This Row],[Upload Date]],"ddd")</f>
        <v>Wed</v>
      </c>
      <c r="U282" s="34">
        <f>WORKDAY(Table14[[#This Row],[Upload Date]],-5,'Non working days'!$A$3:$A$598)</f>
        <v>45749</v>
      </c>
      <c r="V282" s="31" t="str">
        <f>TEXT(Table14[[#This Row],[Deadline for Variation Submission]],"ddd")</f>
        <v>Wed</v>
      </c>
      <c r="W282" s="29"/>
      <c r="X282" s="1"/>
    </row>
    <row r="283" spans="1:24" x14ac:dyDescent="0.3">
      <c r="A283" t="str">
        <f>CONCATENATE(Table14[[#This Row],[Cipher]], " ",Table14[[#This Row],[Payment Type]])</f>
        <v>LNK A/PMS</v>
      </c>
      <c r="B283" s="30" t="s">
        <v>134</v>
      </c>
      <c r="C283" s="30" t="s">
        <v>39</v>
      </c>
      <c r="D283" s="30" t="s">
        <v>135</v>
      </c>
      <c r="E283" s="31" t="s">
        <v>49</v>
      </c>
      <c r="F283" s="30">
        <v>26</v>
      </c>
      <c r="G283" s="30"/>
      <c r="H28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83" s="31" t="str">
        <f>TEXT(Table14[[#This Row],[Standard Payment Date]],"ddd")</f>
        <v>Sat</v>
      </c>
      <c r="J283" s="31" t="str">
        <f>IF(ISNA(MATCH(Table14[[#This Row],[Standard Payment Date]],'Non working days'!$A$3:$A$226,0)),"N","Y")</f>
        <v>N</v>
      </c>
      <c r="K283" s="31" t="str">
        <f>IF(OR(Table14[[#This Row],[Unmodified Day of Week]]="Sat",Table14[[#This Row],[Unmodified Day of Week]]="Sun"),"Y","N")</f>
        <v>Y</v>
      </c>
      <c r="L283" s="31" t="str">
        <f>IF(OR(Table14[[#This Row],[Bank Holiday?]]="Y",Table14[[#This Row],[Weekend?]]="Y"),"Y","N")</f>
        <v>Y</v>
      </c>
      <c r="M283" s="31">
        <f>IF(AND(Table14[[#This Row],[Late if non working day]]="Late",Table14[[#This Row],[BH or Weekend]]="Y"),1,0)</f>
        <v>0</v>
      </c>
      <c r="N283" s="33">
        <f>NETWORKDAYS($H$2,Table14[[#This Row],[Standard Payment Date]],'Non working days'!$A$3:$A$27)</f>
        <v>17</v>
      </c>
      <c r="O283" s="33">
        <f>Table14[[#This Row],[NetWorkDays]]-1</f>
        <v>16</v>
      </c>
      <c r="P283" s="33">
        <f>Table14[[#This Row],[NetWorkDays]]</f>
        <v>17</v>
      </c>
      <c r="Q28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83" s="31" t="str">
        <f>TEXT(Table14[[#This Row],[Pay Date]],"ddd")</f>
        <v>Fri</v>
      </c>
      <c r="S283" s="34">
        <f>WORKDAY(Table14[[#This Row],[Pay Date]],-3,'Non working days'!$A$3:$A$598)</f>
        <v>45769</v>
      </c>
      <c r="T283" s="31" t="str">
        <f>TEXT(Table14[[#This Row],[Upload Date]],"ddd")</f>
        <v>Tue</v>
      </c>
      <c r="U283" s="34">
        <f>WORKDAY(Table14[[#This Row],[Upload Date]],-5,'Non working days'!$A$3:$A$598)</f>
        <v>45758</v>
      </c>
      <c r="V283" s="31" t="str">
        <f>TEXT(Table14[[#This Row],[Deadline for Variation Submission]],"ddd")</f>
        <v>Fri</v>
      </c>
      <c r="W283" s="29"/>
      <c r="X283" s="1"/>
    </row>
    <row r="284" spans="1:24" x14ac:dyDescent="0.3">
      <c r="A284" t="str">
        <f>CONCATENATE(Table14[[#This Row],[Cipher]], " ",Table14[[#This Row],[Payment Type]])</f>
        <v>LNK GMS</v>
      </c>
      <c r="B284" s="30" t="s">
        <v>134</v>
      </c>
      <c r="C284" s="30" t="s">
        <v>39</v>
      </c>
      <c r="D284" s="30" t="s">
        <v>135</v>
      </c>
      <c r="E284" s="30" t="s">
        <v>50</v>
      </c>
      <c r="F284" s="30">
        <v>26</v>
      </c>
      <c r="G284" s="31"/>
      <c r="H28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84" s="31" t="str">
        <f>TEXT(Table14[[#This Row],[Standard Payment Date]],"ddd")</f>
        <v>Sat</v>
      </c>
      <c r="J284" s="31" t="str">
        <f>IF(ISNA(MATCH(Table14[[#This Row],[Standard Payment Date]],'Non working days'!$A$3:$A$226,0)),"N","Y")</f>
        <v>N</v>
      </c>
      <c r="K284" s="31" t="str">
        <f>IF(OR(Table14[[#This Row],[Unmodified Day of Week]]="Sat",Table14[[#This Row],[Unmodified Day of Week]]="Sun"),"Y","N")</f>
        <v>Y</v>
      </c>
      <c r="L284" s="31" t="str">
        <f>IF(OR(Table14[[#This Row],[Bank Holiday?]]="Y",Table14[[#This Row],[Weekend?]]="Y"),"Y","N")</f>
        <v>Y</v>
      </c>
      <c r="M284" s="31">
        <f>IF(AND(Table14[[#This Row],[Late if non working day]]="Late",Table14[[#This Row],[BH or Weekend]]="Y"),1,0)</f>
        <v>0</v>
      </c>
      <c r="N284" s="33">
        <f>NETWORKDAYS($H$2,Table14[[#This Row],[Standard Payment Date]],'Non working days'!$A$3:$A$27)</f>
        <v>17</v>
      </c>
      <c r="O284" s="33">
        <f>Table14[[#This Row],[NetWorkDays]]-1</f>
        <v>16</v>
      </c>
      <c r="P284" s="33">
        <f>Table14[[#This Row],[NetWorkDays]]</f>
        <v>17</v>
      </c>
      <c r="Q28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84" s="31" t="str">
        <f>TEXT(Table14[[#This Row],[Pay Date]],"ddd")</f>
        <v>Fri</v>
      </c>
      <c r="S284" s="34">
        <f>WORKDAY(Table14[[#This Row],[Pay Date]],-3,'Non working days'!$A$3:$A$598)</f>
        <v>45769</v>
      </c>
      <c r="T284" s="31" t="str">
        <f>TEXT(Table14[[#This Row],[Upload Date]],"ddd")</f>
        <v>Tue</v>
      </c>
      <c r="U284" s="34">
        <f>WORKDAY(Table14[[#This Row],[Upload Date]],-5,'Non working days'!$A$3:$A$598)</f>
        <v>45758</v>
      </c>
      <c r="V284" s="31" t="str">
        <f>TEXT(Table14[[#This Row],[Deadline for Variation Submission]],"ddd")</f>
        <v>Fri</v>
      </c>
      <c r="W284" s="29"/>
      <c r="X284" s="1"/>
    </row>
    <row r="285" spans="1:24" x14ac:dyDescent="0.3">
      <c r="A285" t="str">
        <f>CONCATENATE(Table14[[#This Row],[Cipher]], " ",Table14[[#This Row],[Payment Type]])</f>
        <v>LNK Prescribing GMS</v>
      </c>
      <c r="B285" s="30" t="s">
        <v>134</v>
      </c>
      <c r="C285" s="30" t="s">
        <v>39</v>
      </c>
      <c r="D285" s="30" t="s">
        <v>135</v>
      </c>
      <c r="E285" s="30" t="s">
        <v>44</v>
      </c>
      <c r="F285" s="30">
        <v>26</v>
      </c>
      <c r="G285" s="30"/>
      <c r="H28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85" s="31" t="str">
        <f>TEXT(Table14[[#This Row],[Standard Payment Date]],"ddd")</f>
        <v>Sat</v>
      </c>
      <c r="J285" s="31" t="str">
        <f>IF(ISNA(MATCH(Table14[[#This Row],[Standard Payment Date]],'Non working days'!$A$3:$A$226,0)),"N","Y")</f>
        <v>N</v>
      </c>
      <c r="K285" s="31" t="str">
        <f>IF(OR(Table14[[#This Row],[Unmodified Day of Week]]="Sat",Table14[[#This Row],[Unmodified Day of Week]]="Sun"),"Y","N")</f>
        <v>Y</v>
      </c>
      <c r="L285" s="31" t="str">
        <f>IF(OR(Table14[[#This Row],[Bank Holiday?]]="Y",Table14[[#This Row],[Weekend?]]="Y"),"Y","N")</f>
        <v>Y</v>
      </c>
      <c r="M285" s="31">
        <f>IF(AND(Table14[[#This Row],[Late if non working day]]="Late",Table14[[#This Row],[BH or Weekend]]="Y"),1,0)</f>
        <v>0</v>
      </c>
      <c r="N285" s="33">
        <f>NETWORKDAYS($H$2,Table14[[#This Row],[Standard Payment Date]],'Non working days'!$A$3:$A$27)</f>
        <v>17</v>
      </c>
      <c r="O285" s="33">
        <f>Table14[[#This Row],[NetWorkDays]]-1</f>
        <v>16</v>
      </c>
      <c r="P285" s="33">
        <f>Table14[[#This Row],[NetWorkDays]]</f>
        <v>17</v>
      </c>
      <c r="Q28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85" s="31" t="str">
        <f>TEXT(Table14[[#This Row],[Pay Date]],"ddd")</f>
        <v>Fri</v>
      </c>
      <c r="S285" s="34">
        <f>WORKDAY(Table14[[#This Row],[Pay Date]],-3,'Non working days'!$A$3:$A$598)</f>
        <v>45769</v>
      </c>
      <c r="T285" s="31" t="str">
        <f>TEXT(Table14[[#This Row],[Upload Date]],"ddd")</f>
        <v>Tue</v>
      </c>
      <c r="U285" s="34">
        <f>WORKDAY(Table14[[#This Row],[Upload Date]],-5,'Non working days'!$A$3:$A$598)</f>
        <v>45758</v>
      </c>
      <c r="V285" s="31" t="str">
        <f>TEXT(Table14[[#This Row],[Deadline for Variation Submission]],"ddd")</f>
        <v>Fri</v>
      </c>
      <c r="W285" s="29"/>
      <c r="X285" s="1"/>
    </row>
    <row r="286" spans="1:24" x14ac:dyDescent="0.3">
      <c r="A286" t="str">
        <f>CONCATENATE(Table14[[#This Row],[Cipher]], " ",Table14[[#This Row],[Payment Type]])</f>
        <v>LNK Prescribing PMS</v>
      </c>
      <c r="B286" s="30" t="s">
        <v>134</v>
      </c>
      <c r="C286" s="30" t="s">
        <v>39</v>
      </c>
      <c r="D286" s="30" t="s">
        <v>135</v>
      </c>
      <c r="E286" s="30" t="s">
        <v>45</v>
      </c>
      <c r="F286" s="30">
        <v>26</v>
      </c>
      <c r="G286" s="30"/>
      <c r="H28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86" s="31" t="str">
        <f>TEXT(Table14[[#This Row],[Standard Payment Date]],"ddd")</f>
        <v>Sat</v>
      </c>
      <c r="J286" s="31" t="str">
        <f>IF(ISNA(MATCH(Table14[[#This Row],[Standard Payment Date]],'Non working days'!$A$3:$A$226,0)),"N","Y")</f>
        <v>N</v>
      </c>
      <c r="K286" s="31" t="str">
        <f>IF(OR(Table14[[#This Row],[Unmodified Day of Week]]="Sat",Table14[[#This Row],[Unmodified Day of Week]]="Sun"),"Y","N")</f>
        <v>Y</v>
      </c>
      <c r="L286" s="31" t="str">
        <f>IF(OR(Table14[[#This Row],[Bank Holiday?]]="Y",Table14[[#This Row],[Weekend?]]="Y"),"Y","N")</f>
        <v>Y</v>
      </c>
      <c r="M286" s="31">
        <f>IF(AND(Table14[[#This Row],[Late if non working day]]="Late",Table14[[#This Row],[BH or Weekend]]="Y"),1,0)</f>
        <v>0</v>
      </c>
      <c r="N286" s="33">
        <f>NETWORKDAYS($H$2,Table14[[#This Row],[Standard Payment Date]],'Non working days'!$A$3:$A$27)</f>
        <v>17</v>
      </c>
      <c r="O286" s="33">
        <f>Table14[[#This Row],[NetWorkDays]]-1</f>
        <v>16</v>
      </c>
      <c r="P286" s="33">
        <f>Table14[[#This Row],[NetWorkDays]]</f>
        <v>17</v>
      </c>
      <c r="Q28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86" s="31" t="str">
        <f>TEXT(Table14[[#This Row],[Pay Date]],"ddd")</f>
        <v>Fri</v>
      </c>
      <c r="S286" s="34">
        <f>WORKDAY(Table14[[#This Row],[Pay Date]],-3,'Non working days'!$A$3:$A$598)</f>
        <v>45769</v>
      </c>
      <c r="T286" s="31" t="str">
        <f>TEXT(Table14[[#This Row],[Upload Date]],"ddd")</f>
        <v>Tue</v>
      </c>
      <c r="U286" s="34">
        <f>WORKDAY(Table14[[#This Row],[Upload Date]],-5,'Non working days'!$A$3:$A$598)</f>
        <v>45758</v>
      </c>
      <c r="V286" s="31" t="str">
        <f>TEXT(Table14[[#This Row],[Deadline for Variation Submission]],"ddd")</f>
        <v>Fri</v>
      </c>
      <c r="W286" s="29"/>
      <c r="X286" s="1"/>
    </row>
    <row r="287" spans="1:24" x14ac:dyDescent="0.3">
      <c r="A287" t="str">
        <f>CONCATENATE(Table14[[#This Row],[Cipher]], " ",Table14[[#This Row],[Payment Type]])</f>
        <v>LNL Pharmacy</v>
      </c>
      <c r="B287" s="30" t="s">
        <v>136</v>
      </c>
      <c r="C287" s="30" t="s">
        <v>39</v>
      </c>
      <c r="D287" s="30" t="s">
        <v>137</v>
      </c>
      <c r="E287" s="31" t="s">
        <v>48</v>
      </c>
      <c r="F287" s="30">
        <v>14</v>
      </c>
      <c r="G287" s="31"/>
      <c r="H28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87" s="31" t="str">
        <f>TEXT(Table14[[#This Row],[Standard Payment Date]],"ddd")</f>
        <v>Mon</v>
      </c>
      <c r="J287" s="31" t="str">
        <f>IF(ISNA(MATCH(Table14[[#This Row],[Standard Payment Date]],'Non working days'!$A$3:$A$226,0)),"N","Y")</f>
        <v>N</v>
      </c>
      <c r="K287" s="31" t="str">
        <f>IF(OR(Table14[[#This Row],[Unmodified Day of Week]]="Sat",Table14[[#This Row],[Unmodified Day of Week]]="Sun"),"Y","N")</f>
        <v>N</v>
      </c>
      <c r="L287" s="31" t="str">
        <f>IF(OR(Table14[[#This Row],[Bank Holiday?]]="Y",Table14[[#This Row],[Weekend?]]="Y"),"Y","N")</f>
        <v>N</v>
      </c>
      <c r="M287" s="31">
        <f>IF(AND(Table14[[#This Row],[Late if non working day]]="Late",Table14[[#This Row],[BH or Weekend]]="Y"),1,0)</f>
        <v>0</v>
      </c>
      <c r="N287" s="33">
        <f>NETWORKDAYS($H$2,Table14[[#This Row],[Standard Payment Date]],'Non working days'!$A$3:$A$27)</f>
        <v>10</v>
      </c>
      <c r="O287" s="33">
        <f>Table14[[#This Row],[NetWorkDays]]-1</f>
        <v>9</v>
      </c>
      <c r="P287" s="33">
        <f>Table14[[#This Row],[NetWorkDays]]</f>
        <v>10</v>
      </c>
      <c r="Q28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87" s="31" t="str">
        <f>TEXT(Table14[[#This Row],[Pay Date]],"ddd")</f>
        <v>Mon</v>
      </c>
      <c r="S287" s="34">
        <f>WORKDAY(Table14[[#This Row],[Pay Date]],-3,'Non working days'!$A$3:$A$598)</f>
        <v>45756</v>
      </c>
      <c r="T287" s="31" t="str">
        <f>TEXT(Table14[[#This Row],[Upload Date]],"ddd")</f>
        <v>Wed</v>
      </c>
      <c r="U287" s="34">
        <f>WORKDAY(Table14[[#This Row],[Upload Date]],-5,'Non working days'!$A$3:$A$598)</f>
        <v>45749</v>
      </c>
      <c r="V287" s="31" t="str">
        <f>TEXT(Table14[[#This Row],[Deadline for Variation Submission]],"ddd")</f>
        <v>Wed</v>
      </c>
      <c r="W287" s="29"/>
      <c r="X287" s="1"/>
    </row>
    <row r="288" spans="1:24" x14ac:dyDescent="0.3">
      <c r="A288" t="str">
        <f>CONCATENATE(Table14[[#This Row],[Cipher]], " ",Table14[[#This Row],[Payment Type]])</f>
        <v>LNL GMS</v>
      </c>
      <c r="B288" s="30" t="s">
        <v>136</v>
      </c>
      <c r="C288" s="30" t="s">
        <v>39</v>
      </c>
      <c r="D288" s="30" t="s">
        <v>137</v>
      </c>
      <c r="E288" s="30" t="s">
        <v>50</v>
      </c>
      <c r="F288" s="30">
        <v>26</v>
      </c>
      <c r="G288" s="31"/>
      <c r="H28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88" s="31" t="str">
        <f>TEXT(Table14[[#This Row],[Standard Payment Date]],"ddd")</f>
        <v>Sat</v>
      </c>
      <c r="J288" s="31" t="str">
        <f>IF(ISNA(MATCH(Table14[[#This Row],[Standard Payment Date]],'Non working days'!$A$3:$A$226,0)),"N","Y")</f>
        <v>N</v>
      </c>
      <c r="K288" s="31" t="str">
        <f>IF(OR(Table14[[#This Row],[Unmodified Day of Week]]="Sat",Table14[[#This Row],[Unmodified Day of Week]]="Sun"),"Y","N")</f>
        <v>Y</v>
      </c>
      <c r="L288" s="31" t="str">
        <f>IF(OR(Table14[[#This Row],[Bank Holiday?]]="Y",Table14[[#This Row],[Weekend?]]="Y"),"Y","N")</f>
        <v>Y</v>
      </c>
      <c r="M288" s="31">
        <f>IF(AND(Table14[[#This Row],[Late if non working day]]="Late",Table14[[#This Row],[BH or Weekend]]="Y"),1,0)</f>
        <v>0</v>
      </c>
      <c r="N288" s="33">
        <f>NETWORKDAYS($H$2,Table14[[#This Row],[Standard Payment Date]],'Non working days'!$A$3:$A$27)</f>
        <v>17</v>
      </c>
      <c r="O288" s="33">
        <f>Table14[[#This Row],[NetWorkDays]]-1</f>
        <v>16</v>
      </c>
      <c r="P288" s="33">
        <f>Table14[[#This Row],[NetWorkDays]]</f>
        <v>17</v>
      </c>
      <c r="Q28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88" s="31" t="str">
        <f>TEXT(Table14[[#This Row],[Pay Date]],"ddd")</f>
        <v>Fri</v>
      </c>
      <c r="S288" s="34">
        <f>WORKDAY(Table14[[#This Row],[Pay Date]],-3,'Non working days'!$A$3:$A$598)</f>
        <v>45769</v>
      </c>
      <c r="T288" s="31" t="str">
        <f>TEXT(Table14[[#This Row],[Upload Date]],"ddd")</f>
        <v>Tue</v>
      </c>
      <c r="U288" s="34">
        <f>WORKDAY(Table14[[#This Row],[Upload Date]],-5,'Non working days'!$A$3:$A$598)</f>
        <v>45758</v>
      </c>
      <c r="V288" s="31" t="str">
        <f>TEXT(Table14[[#This Row],[Deadline for Variation Submission]],"ddd")</f>
        <v>Fri</v>
      </c>
      <c r="W288" s="29"/>
      <c r="X288" s="1"/>
    </row>
    <row r="289" spans="1:24" x14ac:dyDescent="0.3">
      <c r="A289" t="str">
        <f>CONCATENATE(Table14[[#This Row],[Cipher]], " ",Table14[[#This Row],[Payment Type]])</f>
        <v>LNL A/PMS</v>
      </c>
      <c r="B289" s="30" t="s">
        <v>136</v>
      </c>
      <c r="C289" s="30" t="s">
        <v>39</v>
      </c>
      <c r="D289" s="30" t="s">
        <v>137</v>
      </c>
      <c r="E289" s="31" t="s">
        <v>49</v>
      </c>
      <c r="F289" s="30">
        <v>26</v>
      </c>
      <c r="G289" s="30"/>
      <c r="H28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89" s="31" t="str">
        <f>TEXT(Table14[[#This Row],[Standard Payment Date]],"ddd")</f>
        <v>Sat</v>
      </c>
      <c r="J289" s="31" t="str">
        <f>IF(ISNA(MATCH(Table14[[#This Row],[Standard Payment Date]],'Non working days'!$A$3:$A$226,0)),"N","Y")</f>
        <v>N</v>
      </c>
      <c r="K289" s="31" t="str">
        <f>IF(OR(Table14[[#This Row],[Unmodified Day of Week]]="Sat",Table14[[#This Row],[Unmodified Day of Week]]="Sun"),"Y","N")</f>
        <v>Y</v>
      </c>
      <c r="L289" s="31" t="str">
        <f>IF(OR(Table14[[#This Row],[Bank Holiday?]]="Y",Table14[[#This Row],[Weekend?]]="Y"),"Y","N")</f>
        <v>Y</v>
      </c>
      <c r="M289" s="31">
        <f>IF(AND(Table14[[#This Row],[Late if non working day]]="Late",Table14[[#This Row],[BH or Weekend]]="Y"),1,0)</f>
        <v>0</v>
      </c>
      <c r="N289" s="33">
        <f>NETWORKDAYS($H$2,Table14[[#This Row],[Standard Payment Date]],'Non working days'!$A$3:$A$27)</f>
        <v>17</v>
      </c>
      <c r="O289" s="33">
        <f>Table14[[#This Row],[NetWorkDays]]-1</f>
        <v>16</v>
      </c>
      <c r="P289" s="33">
        <f>Table14[[#This Row],[NetWorkDays]]</f>
        <v>17</v>
      </c>
      <c r="Q28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89" s="31" t="str">
        <f>TEXT(Table14[[#This Row],[Pay Date]],"ddd")</f>
        <v>Fri</v>
      </c>
      <c r="S289" s="34">
        <f>WORKDAY(Table14[[#This Row],[Pay Date]],-3,'Non working days'!$A$3:$A$598)</f>
        <v>45769</v>
      </c>
      <c r="T289" s="31" t="str">
        <f>TEXT(Table14[[#This Row],[Upload Date]],"ddd")</f>
        <v>Tue</v>
      </c>
      <c r="U289" s="34">
        <f>WORKDAY(Table14[[#This Row],[Upload Date]],-5,'Non working days'!$A$3:$A$598)</f>
        <v>45758</v>
      </c>
      <c r="V289" s="31" t="str">
        <f>TEXT(Table14[[#This Row],[Deadline for Variation Submission]],"ddd")</f>
        <v>Fri</v>
      </c>
      <c r="W289" s="29"/>
      <c r="X289" s="1"/>
    </row>
    <row r="290" spans="1:24" x14ac:dyDescent="0.3">
      <c r="A290" t="str">
        <f>CONCATENATE(Table14[[#This Row],[Cipher]], " ",Table14[[#This Row],[Payment Type]])</f>
        <v>LNL Prescribing GMS</v>
      </c>
      <c r="B290" s="30" t="s">
        <v>136</v>
      </c>
      <c r="C290" s="30" t="s">
        <v>39</v>
      </c>
      <c r="D290" s="30" t="s">
        <v>137</v>
      </c>
      <c r="E290" s="30" t="s">
        <v>44</v>
      </c>
      <c r="F290" s="30">
        <v>26</v>
      </c>
      <c r="G290" s="30"/>
      <c r="H29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90" s="31" t="str">
        <f>TEXT(Table14[[#This Row],[Standard Payment Date]],"ddd")</f>
        <v>Sat</v>
      </c>
      <c r="J290" s="31" t="str">
        <f>IF(ISNA(MATCH(Table14[[#This Row],[Standard Payment Date]],'Non working days'!$A$3:$A$226,0)),"N","Y")</f>
        <v>N</v>
      </c>
      <c r="K290" s="31" t="str">
        <f>IF(OR(Table14[[#This Row],[Unmodified Day of Week]]="Sat",Table14[[#This Row],[Unmodified Day of Week]]="Sun"),"Y","N")</f>
        <v>Y</v>
      </c>
      <c r="L290" s="31" t="str">
        <f>IF(OR(Table14[[#This Row],[Bank Holiday?]]="Y",Table14[[#This Row],[Weekend?]]="Y"),"Y","N")</f>
        <v>Y</v>
      </c>
      <c r="M290" s="31">
        <f>IF(AND(Table14[[#This Row],[Late if non working day]]="Late",Table14[[#This Row],[BH or Weekend]]="Y"),1,0)</f>
        <v>0</v>
      </c>
      <c r="N290" s="33">
        <f>NETWORKDAYS($H$2,Table14[[#This Row],[Standard Payment Date]],'Non working days'!$A$3:$A$27)</f>
        <v>17</v>
      </c>
      <c r="O290" s="33">
        <f>Table14[[#This Row],[NetWorkDays]]-1</f>
        <v>16</v>
      </c>
      <c r="P290" s="33">
        <f>Table14[[#This Row],[NetWorkDays]]</f>
        <v>17</v>
      </c>
      <c r="Q29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90" s="31" t="str">
        <f>TEXT(Table14[[#This Row],[Pay Date]],"ddd")</f>
        <v>Fri</v>
      </c>
      <c r="S290" s="34">
        <f>WORKDAY(Table14[[#This Row],[Pay Date]],-3,'Non working days'!$A$3:$A$598)</f>
        <v>45769</v>
      </c>
      <c r="T290" s="31" t="str">
        <f>TEXT(Table14[[#This Row],[Upload Date]],"ddd")</f>
        <v>Tue</v>
      </c>
      <c r="U290" s="34">
        <f>WORKDAY(Table14[[#This Row],[Upload Date]],-5,'Non working days'!$A$3:$A$598)</f>
        <v>45758</v>
      </c>
      <c r="V290" s="31" t="str">
        <f>TEXT(Table14[[#This Row],[Deadline for Variation Submission]],"ddd")</f>
        <v>Fri</v>
      </c>
      <c r="W290" s="29"/>
      <c r="X290" s="1"/>
    </row>
    <row r="291" spans="1:24" x14ac:dyDescent="0.3">
      <c r="A291" t="str">
        <f>CONCATENATE(Table14[[#This Row],[Cipher]], " ",Table14[[#This Row],[Payment Type]])</f>
        <v>LNL Prescribing PMS</v>
      </c>
      <c r="B291" s="30" t="s">
        <v>136</v>
      </c>
      <c r="C291" s="30" t="s">
        <v>39</v>
      </c>
      <c r="D291" s="30" t="s">
        <v>137</v>
      </c>
      <c r="E291" s="30" t="s">
        <v>45</v>
      </c>
      <c r="F291" s="30">
        <v>26</v>
      </c>
      <c r="G291" s="30"/>
      <c r="H29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91" s="31" t="str">
        <f>TEXT(Table14[[#This Row],[Standard Payment Date]],"ddd")</f>
        <v>Sat</v>
      </c>
      <c r="J291" s="31" t="str">
        <f>IF(ISNA(MATCH(Table14[[#This Row],[Standard Payment Date]],'Non working days'!$A$3:$A$226,0)),"N","Y")</f>
        <v>N</v>
      </c>
      <c r="K291" s="31" t="str">
        <f>IF(OR(Table14[[#This Row],[Unmodified Day of Week]]="Sat",Table14[[#This Row],[Unmodified Day of Week]]="Sun"),"Y","N")</f>
        <v>Y</v>
      </c>
      <c r="L291" s="31" t="str">
        <f>IF(OR(Table14[[#This Row],[Bank Holiday?]]="Y",Table14[[#This Row],[Weekend?]]="Y"),"Y","N")</f>
        <v>Y</v>
      </c>
      <c r="M291" s="31">
        <f>IF(AND(Table14[[#This Row],[Late if non working day]]="Late",Table14[[#This Row],[BH or Weekend]]="Y"),1,0)</f>
        <v>0</v>
      </c>
      <c r="N291" s="33">
        <f>NETWORKDAYS($H$2,Table14[[#This Row],[Standard Payment Date]],'Non working days'!$A$3:$A$27)</f>
        <v>17</v>
      </c>
      <c r="O291" s="33">
        <f>Table14[[#This Row],[NetWorkDays]]-1</f>
        <v>16</v>
      </c>
      <c r="P291" s="33">
        <f>Table14[[#This Row],[NetWorkDays]]</f>
        <v>17</v>
      </c>
      <c r="Q29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91" s="31" t="str">
        <f>TEXT(Table14[[#This Row],[Pay Date]],"ddd")</f>
        <v>Fri</v>
      </c>
      <c r="S291" s="34">
        <f>WORKDAY(Table14[[#This Row],[Pay Date]],-3,'Non working days'!$A$3:$A$598)</f>
        <v>45769</v>
      </c>
      <c r="T291" s="31" t="str">
        <f>TEXT(Table14[[#This Row],[Upload Date]],"ddd")</f>
        <v>Tue</v>
      </c>
      <c r="U291" s="34">
        <f>WORKDAY(Table14[[#This Row],[Upload Date]],-5,'Non working days'!$A$3:$A$598)</f>
        <v>45758</v>
      </c>
      <c r="V291" s="31" t="str">
        <f>TEXT(Table14[[#This Row],[Deadline for Variation Submission]],"ddd")</f>
        <v>Fri</v>
      </c>
      <c r="W291" s="29"/>
      <c r="X291" s="1"/>
    </row>
    <row r="292" spans="1:24" x14ac:dyDescent="0.3">
      <c r="A292" t="str">
        <f>CONCATENATE(Table14[[#This Row],[Cipher]], " ",Table14[[#This Row],[Payment Type]])</f>
        <v>LNM Pharmacy</v>
      </c>
      <c r="B292" s="30" t="s">
        <v>138</v>
      </c>
      <c r="C292" s="30" t="s">
        <v>39</v>
      </c>
      <c r="D292" s="30" t="s">
        <v>139</v>
      </c>
      <c r="E292" s="31" t="s">
        <v>48</v>
      </c>
      <c r="F292" s="30">
        <v>14</v>
      </c>
      <c r="G292" s="31"/>
      <c r="H29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92" s="31" t="str">
        <f>TEXT(Table14[[#This Row],[Standard Payment Date]],"ddd")</f>
        <v>Mon</v>
      </c>
      <c r="J292" s="31" t="str">
        <f>IF(ISNA(MATCH(Table14[[#This Row],[Standard Payment Date]],'Non working days'!$A$3:$A$226,0)),"N","Y")</f>
        <v>N</v>
      </c>
      <c r="K292" s="31" t="str">
        <f>IF(OR(Table14[[#This Row],[Unmodified Day of Week]]="Sat",Table14[[#This Row],[Unmodified Day of Week]]="Sun"),"Y","N")</f>
        <v>N</v>
      </c>
      <c r="L292" s="31" t="str">
        <f>IF(OR(Table14[[#This Row],[Bank Holiday?]]="Y",Table14[[#This Row],[Weekend?]]="Y"),"Y","N")</f>
        <v>N</v>
      </c>
      <c r="M292" s="31">
        <f>IF(AND(Table14[[#This Row],[Late if non working day]]="Late",Table14[[#This Row],[BH or Weekend]]="Y"),1,0)</f>
        <v>0</v>
      </c>
      <c r="N292" s="33">
        <f>NETWORKDAYS($H$2,Table14[[#This Row],[Standard Payment Date]],'Non working days'!$A$3:$A$27)</f>
        <v>10</v>
      </c>
      <c r="O292" s="33">
        <f>Table14[[#This Row],[NetWorkDays]]-1</f>
        <v>9</v>
      </c>
      <c r="P292" s="33">
        <f>Table14[[#This Row],[NetWorkDays]]</f>
        <v>10</v>
      </c>
      <c r="Q29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92" s="31" t="str">
        <f>TEXT(Table14[[#This Row],[Pay Date]],"ddd")</f>
        <v>Mon</v>
      </c>
      <c r="S292" s="34">
        <f>WORKDAY(Table14[[#This Row],[Pay Date]],-3,'Non working days'!$A$3:$A$598)</f>
        <v>45756</v>
      </c>
      <c r="T292" s="31" t="str">
        <f>TEXT(Table14[[#This Row],[Upload Date]],"ddd")</f>
        <v>Wed</v>
      </c>
      <c r="U292" s="34">
        <f>WORKDAY(Table14[[#This Row],[Upload Date]],-5,'Non working days'!$A$3:$A$598)</f>
        <v>45749</v>
      </c>
      <c r="V292" s="31" t="str">
        <f>TEXT(Table14[[#This Row],[Deadline for Variation Submission]],"ddd")</f>
        <v>Wed</v>
      </c>
      <c r="W292" s="29"/>
      <c r="X292" s="1"/>
    </row>
    <row r="293" spans="1:24" x14ac:dyDescent="0.3">
      <c r="A293" t="str">
        <f>CONCATENATE(Table14[[#This Row],[Cipher]], " ",Table14[[#This Row],[Payment Type]])</f>
        <v>LNM A/PMS</v>
      </c>
      <c r="B293" s="30" t="s">
        <v>138</v>
      </c>
      <c r="C293" s="30" t="s">
        <v>39</v>
      </c>
      <c r="D293" s="30" t="s">
        <v>139</v>
      </c>
      <c r="E293" s="31" t="s">
        <v>49</v>
      </c>
      <c r="F293" s="30">
        <v>26</v>
      </c>
      <c r="G293" s="30"/>
      <c r="H29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93" s="31" t="str">
        <f>TEXT(Table14[[#This Row],[Standard Payment Date]],"ddd")</f>
        <v>Sat</v>
      </c>
      <c r="J293" s="31" t="str">
        <f>IF(ISNA(MATCH(Table14[[#This Row],[Standard Payment Date]],'Non working days'!$A$3:$A$226,0)),"N","Y")</f>
        <v>N</v>
      </c>
      <c r="K293" s="31" t="str">
        <f>IF(OR(Table14[[#This Row],[Unmodified Day of Week]]="Sat",Table14[[#This Row],[Unmodified Day of Week]]="Sun"),"Y","N")</f>
        <v>Y</v>
      </c>
      <c r="L293" s="31" t="str">
        <f>IF(OR(Table14[[#This Row],[Bank Holiday?]]="Y",Table14[[#This Row],[Weekend?]]="Y"),"Y","N")</f>
        <v>Y</v>
      </c>
      <c r="M293" s="31">
        <f>IF(AND(Table14[[#This Row],[Late if non working day]]="Late",Table14[[#This Row],[BH or Weekend]]="Y"),1,0)</f>
        <v>0</v>
      </c>
      <c r="N293" s="33">
        <f>NETWORKDAYS($H$2,Table14[[#This Row],[Standard Payment Date]],'Non working days'!$A$3:$A$27)</f>
        <v>17</v>
      </c>
      <c r="O293" s="33">
        <f>Table14[[#This Row],[NetWorkDays]]-1</f>
        <v>16</v>
      </c>
      <c r="P293" s="33">
        <f>Table14[[#This Row],[NetWorkDays]]</f>
        <v>17</v>
      </c>
      <c r="Q29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93" s="31" t="str">
        <f>TEXT(Table14[[#This Row],[Pay Date]],"ddd")</f>
        <v>Fri</v>
      </c>
      <c r="S293" s="34">
        <f>WORKDAY(Table14[[#This Row],[Pay Date]],-3,'Non working days'!$A$3:$A$598)</f>
        <v>45769</v>
      </c>
      <c r="T293" s="31" t="str">
        <f>TEXT(Table14[[#This Row],[Upload Date]],"ddd")</f>
        <v>Tue</v>
      </c>
      <c r="U293" s="34">
        <f>WORKDAY(Table14[[#This Row],[Upload Date]],-5,'Non working days'!$A$3:$A$598)</f>
        <v>45758</v>
      </c>
      <c r="V293" s="31" t="str">
        <f>TEXT(Table14[[#This Row],[Deadline for Variation Submission]],"ddd")</f>
        <v>Fri</v>
      </c>
      <c r="W293" s="29"/>
      <c r="X293" s="1"/>
    </row>
    <row r="294" spans="1:24" x14ac:dyDescent="0.3">
      <c r="A294" t="str">
        <f>CONCATENATE(Table14[[#This Row],[Cipher]], " ",Table14[[#This Row],[Payment Type]])</f>
        <v>LNM GMS</v>
      </c>
      <c r="B294" s="30" t="s">
        <v>138</v>
      </c>
      <c r="C294" s="30" t="s">
        <v>39</v>
      </c>
      <c r="D294" s="30" t="s">
        <v>139</v>
      </c>
      <c r="E294" s="30" t="s">
        <v>50</v>
      </c>
      <c r="F294" s="30">
        <v>26</v>
      </c>
      <c r="G294" s="31"/>
      <c r="H29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94" s="31" t="str">
        <f>TEXT(Table14[[#This Row],[Standard Payment Date]],"ddd")</f>
        <v>Sat</v>
      </c>
      <c r="J294" s="31" t="str">
        <f>IF(ISNA(MATCH(Table14[[#This Row],[Standard Payment Date]],'Non working days'!$A$3:$A$226,0)),"N","Y")</f>
        <v>N</v>
      </c>
      <c r="K294" s="31" t="str">
        <f>IF(OR(Table14[[#This Row],[Unmodified Day of Week]]="Sat",Table14[[#This Row],[Unmodified Day of Week]]="Sun"),"Y","N")</f>
        <v>Y</v>
      </c>
      <c r="L294" s="31" t="str">
        <f>IF(OR(Table14[[#This Row],[Bank Holiday?]]="Y",Table14[[#This Row],[Weekend?]]="Y"),"Y","N")</f>
        <v>Y</v>
      </c>
      <c r="M294" s="31">
        <f>IF(AND(Table14[[#This Row],[Late if non working day]]="Late",Table14[[#This Row],[BH or Weekend]]="Y"),1,0)</f>
        <v>0</v>
      </c>
      <c r="N294" s="33">
        <f>NETWORKDAYS($H$2,Table14[[#This Row],[Standard Payment Date]],'Non working days'!$A$3:$A$27)</f>
        <v>17</v>
      </c>
      <c r="O294" s="33">
        <f>Table14[[#This Row],[NetWorkDays]]-1</f>
        <v>16</v>
      </c>
      <c r="P294" s="33">
        <f>Table14[[#This Row],[NetWorkDays]]</f>
        <v>17</v>
      </c>
      <c r="Q29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94" s="31" t="str">
        <f>TEXT(Table14[[#This Row],[Pay Date]],"ddd")</f>
        <v>Fri</v>
      </c>
      <c r="S294" s="34">
        <f>WORKDAY(Table14[[#This Row],[Pay Date]],-3,'Non working days'!$A$3:$A$598)</f>
        <v>45769</v>
      </c>
      <c r="T294" s="31" t="str">
        <f>TEXT(Table14[[#This Row],[Upload Date]],"ddd")</f>
        <v>Tue</v>
      </c>
      <c r="U294" s="34">
        <f>WORKDAY(Table14[[#This Row],[Upload Date]],-5,'Non working days'!$A$3:$A$598)</f>
        <v>45758</v>
      </c>
      <c r="V294" s="31" t="str">
        <f>TEXT(Table14[[#This Row],[Deadline for Variation Submission]],"ddd")</f>
        <v>Fri</v>
      </c>
      <c r="W294" s="29"/>
      <c r="X294" s="1"/>
    </row>
    <row r="295" spans="1:24" x14ac:dyDescent="0.3">
      <c r="A295" t="str">
        <f>CONCATENATE(Table14[[#This Row],[Cipher]], " ",Table14[[#This Row],[Payment Type]])</f>
        <v>LNM Prescribing GMS</v>
      </c>
      <c r="B295" s="30" t="s">
        <v>138</v>
      </c>
      <c r="C295" s="30" t="s">
        <v>39</v>
      </c>
      <c r="D295" s="30" t="s">
        <v>139</v>
      </c>
      <c r="E295" s="30" t="s">
        <v>44</v>
      </c>
      <c r="F295" s="30">
        <v>26</v>
      </c>
      <c r="G295" s="30"/>
      <c r="H29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95" s="31" t="str">
        <f>TEXT(Table14[[#This Row],[Standard Payment Date]],"ddd")</f>
        <v>Sat</v>
      </c>
      <c r="J295" s="31" t="str">
        <f>IF(ISNA(MATCH(Table14[[#This Row],[Standard Payment Date]],'Non working days'!$A$3:$A$226,0)),"N","Y")</f>
        <v>N</v>
      </c>
      <c r="K295" s="31" t="str">
        <f>IF(OR(Table14[[#This Row],[Unmodified Day of Week]]="Sat",Table14[[#This Row],[Unmodified Day of Week]]="Sun"),"Y","N")</f>
        <v>Y</v>
      </c>
      <c r="L295" s="31" t="str">
        <f>IF(OR(Table14[[#This Row],[Bank Holiday?]]="Y",Table14[[#This Row],[Weekend?]]="Y"),"Y","N")</f>
        <v>Y</v>
      </c>
      <c r="M295" s="31">
        <f>IF(AND(Table14[[#This Row],[Late if non working day]]="Late",Table14[[#This Row],[BH or Weekend]]="Y"),1,0)</f>
        <v>0</v>
      </c>
      <c r="N295" s="33">
        <f>NETWORKDAYS($H$2,Table14[[#This Row],[Standard Payment Date]],'Non working days'!$A$3:$A$27)</f>
        <v>17</v>
      </c>
      <c r="O295" s="33">
        <f>Table14[[#This Row],[NetWorkDays]]-1</f>
        <v>16</v>
      </c>
      <c r="P295" s="33">
        <f>Table14[[#This Row],[NetWorkDays]]</f>
        <v>17</v>
      </c>
      <c r="Q29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95" s="31" t="str">
        <f>TEXT(Table14[[#This Row],[Pay Date]],"ddd")</f>
        <v>Fri</v>
      </c>
      <c r="S295" s="34">
        <f>WORKDAY(Table14[[#This Row],[Pay Date]],-3,'Non working days'!$A$3:$A$598)</f>
        <v>45769</v>
      </c>
      <c r="T295" s="31" t="str">
        <f>TEXT(Table14[[#This Row],[Upload Date]],"ddd")</f>
        <v>Tue</v>
      </c>
      <c r="U295" s="34">
        <f>WORKDAY(Table14[[#This Row],[Upload Date]],-5,'Non working days'!$A$3:$A$598)</f>
        <v>45758</v>
      </c>
      <c r="V295" s="31" t="str">
        <f>TEXT(Table14[[#This Row],[Deadline for Variation Submission]],"ddd")</f>
        <v>Fri</v>
      </c>
      <c r="W295" s="29"/>
      <c r="X295" s="1"/>
    </row>
    <row r="296" spans="1:24" x14ac:dyDescent="0.3">
      <c r="A296" t="str">
        <f>CONCATENATE(Table14[[#This Row],[Cipher]], " ",Table14[[#This Row],[Payment Type]])</f>
        <v>LNM Prescribing PMS</v>
      </c>
      <c r="B296" s="30" t="s">
        <v>138</v>
      </c>
      <c r="C296" s="30" t="s">
        <v>39</v>
      </c>
      <c r="D296" s="30" t="s">
        <v>139</v>
      </c>
      <c r="E296" s="30" t="s">
        <v>45</v>
      </c>
      <c r="F296" s="30">
        <v>26</v>
      </c>
      <c r="G296" s="30"/>
      <c r="H29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296" s="31" t="str">
        <f>TEXT(Table14[[#This Row],[Standard Payment Date]],"ddd")</f>
        <v>Sat</v>
      </c>
      <c r="J296" s="31" t="str">
        <f>IF(ISNA(MATCH(Table14[[#This Row],[Standard Payment Date]],'Non working days'!$A$3:$A$226,0)),"N","Y")</f>
        <v>N</v>
      </c>
      <c r="K296" s="31" t="str">
        <f>IF(OR(Table14[[#This Row],[Unmodified Day of Week]]="Sat",Table14[[#This Row],[Unmodified Day of Week]]="Sun"),"Y","N")</f>
        <v>Y</v>
      </c>
      <c r="L296" s="31" t="str">
        <f>IF(OR(Table14[[#This Row],[Bank Holiday?]]="Y",Table14[[#This Row],[Weekend?]]="Y"),"Y","N")</f>
        <v>Y</v>
      </c>
      <c r="M296" s="31">
        <f>IF(AND(Table14[[#This Row],[Late if non working day]]="Late",Table14[[#This Row],[BH or Weekend]]="Y"),1,0)</f>
        <v>0</v>
      </c>
      <c r="N296" s="33">
        <f>NETWORKDAYS($H$2,Table14[[#This Row],[Standard Payment Date]],'Non working days'!$A$3:$A$27)</f>
        <v>17</v>
      </c>
      <c r="O296" s="33">
        <f>Table14[[#This Row],[NetWorkDays]]-1</f>
        <v>16</v>
      </c>
      <c r="P296" s="33">
        <f>Table14[[#This Row],[NetWorkDays]]</f>
        <v>17</v>
      </c>
      <c r="Q29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296" s="31" t="str">
        <f>TEXT(Table14[[#This Row],[Pay Date]],"ddd")</f>
        <v>Fri</v>
      </c>
      <c r="S296" s="34">
        <f>WORKDAY(Table14[[#This Row],[Pay Date]],-3,'Non working days'!$A$3:$A$598)</f>
        <v>45769</v>
      </c>
      <c r="T296" s="31" t="str">
        <f>TEXT(Table14[[#This Row],[Upload Date]],"ddd")</f>
        <v>Tue</v>
      </c>
      <c r="U296" s="34">
        <f>WORKDAY(Table14[[#This Row],[Upload Date]],-5,'Non working days'!$A$3:$A$598)</f>
        <v>45758</v>
      </c>
      <c r="V296" s="31" t="str">
        <f>TEXT(Table14[[#This Row],[Deadline for Variation Submission]],"ddd")</f>
        <v>Fri</v>
      </c>
      <c r="W296" s="29"/>
      <c r="X296" s="1"/>
    </row>
    <row r="297" spans="1:24" x14ac:dyDescent="0.3">
      <c r="A297" t="str">
        <f>CONCATENATE(Table14[[#This Row],[Cipher]], " ",Table14[[#This Row],[Payment Type]])</f>
        <v>LNN Pharmacy</v>
      </c>
      <c r="B297" s="30" t="s">
        <v>140</v>
      </c>
      <c r="C297" s="30" t="s">
        <v>39</v>
      </c>
      <c r="D297" s="30" t="s">
        <v>141</v>
      </c>
      <c r="E297" s="31" t="s">
        <v>48</v>
      </c>
      <c r="F297" s="30">
        <v>14</v>
      </c>
      <c r="G297" s="31"/>
      <c r="H29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297" s="31" t="str">
        <f>TEXT(Table14[[#This Row],[Standard Payment Date]],"ddd")</f>
        <v>Mon</v>
      </c>
      <c r="J297" s="31" t="str">
        <f>IF(ISNA(MATCH(Table14[[#This Row],[Standard Payment Date]],'Non working days'!$A$3:$A$226,0)),"N","Y")</f>
        <v>N</v>
      </c>
      <c r="K297" s="31" t="str">
        <f>IF(OR(Table14[[#This Row],[Unmodified Day of Week]]="Sat",Table14[[#This Row],[Unmodified Day of Week]]="Sun"),"Y","N")</f>
        <v>N</v>
      </c>
      <c r="L297" s="31" t="str">
        <f>IF(OR(Table14[[#This Row],[Bank Holiday?]]="Y",Table14[[#This Row],[Weekend?]]="Y"),"Y","N")</f>
        <v>N</v>
      </c>
      <c r="M297" s="31">
        <f>IF(AND(Table14[[#This Row],[Late if non working day]]="Late",Table14[[#This Row],[BH or Weekend]]="Y"),1,0)</f>
        <v>0</v>
      </c>
      <c r="N297" s="33">
        <f>NETWORKDAYS($H$2,Table14[[#This Row],[Standard Payment Date]],'Non working days'!$A$3:$A$27)</f>
        <v>10</v>
      </c>
      <c r="O297" s="33">
        <f>Table14[[#This Row],[NetWorkDays]]-1</f>
        <v>9</v>
      </c>
      <c r="P297" s="33">
        <f>Table14[[#This Row],[NetWorkDays]]</f>
        <v>10</v>
      </c>
      <c r="Q29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297" s="31" t="str">
        <f>TEXT(Table14[[#This Row],[Pay Date]],"ddd")</f>
        <v>Mon</v>
      </c>
      <c r="S297" s="34">
        <f>WORKDAY(Table14[[#This Row],[Pay Date]],-3,'Non working days'!$A$3:$A$598)</f>
        <v>45756</v>
      </c>
      <c r="T297" s="31" t="str">
        <f>TEXT(Table14[[#This Row],[Upload Date]],"ddd")</f>
        <v>Wed</v>
      </c>
      <c r="U297" s="34">
        <f>WORKDAY(Table14[[#This Row],[Upload Date]],-5,'Non working days'!$A$3:$A$598)</f>
        <v>45749</v>
      </c>
      <c r="V297" s="31" t="str">
        <f>TEXT(Table14[[#This Row],[Deadline for Variation Submission]],"ddd")</f>
        <v>Wed</v>
      </c>
      <c r="W297" s="29"/>
      <c r="X297" s="1"/>
    </row>
    <row r="298" spans="1:24" x14ac:dyDescent="0.3">
      <c r="A298" t="str">
        <f>CONCATENATE(Table14[[#This Row],[Cipher]], " ",Table14[[#This Row],[Payment Type]])</f>
        <v>LNN A/PMS</v>
      </c>
      <c r="B298" s="30" t="s">
        <v>140</v>
      </c>
      <c r="C298" s="30" t="s">
        <v>39</v>
      </c>
      <c r="D298" s="30" t="s">
        <v>141</v>
      </c>
      <c r="E298" s="31" t="s">
        <v>49</v>
      </c>
      <c r="F298" s="30">
        <v>15</v>
      </c>
      <c r="G298" s="30"/>
      <c r="H29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298" s="31" t="str">
        <f>TEXT(Table14[[#This Row],[Standard Payment Date]],"ddd")</f>
        <v>Tue</v>
      </c>
      <c r="J298" s="31" t="str">
        <f>IF(ISNA(MATCH(Table14[[#This Row],[Standard Payment Date]],'Non working days'!$A$3:$A$226,0)),"N","Y")</f>
        <v>N</v>
      </c>
      <c r="K298" s="31" t="str">
        <f>IF(OR(Table14[[#This Row],[Unmodified Day of Week]]="Sat",Table14[[#This Row],[Unmodified Day of Week]]="Sun"),"Y","N")</f>
        <v>N</v>
      </c>
      <c r="L298" s="31" t="str">
        <f>IF(OR(Table14[[#This Row],[Bank Holiday?]]="Y",Table14[[#This Row],[Weekend?]]="Y"),"Y","N")</f>
        <v>N</v>
      </c>
      <c r="M298" s="31">
        <f>IF(AND(Table14[[#This Row],[Late if non working day]]="Late",Table14[[#This Row],[BH or Weekend]]="Y"),1,0)</f>
        <v>0</v>
      </c>
      <c r="N298" s="33">
        <f>NETWORKDAYS($H$2,Table14[[#This Row],[Standard Payment Date]],'Non working days'!$A$3:$A$27)</f>
        <v>11</v>
      </c>
      <c r="O298" s="33">
        <f>Table14[[#This Row],[NetWorkDays]]-1</f>
        <v>10</v>
      </c>
      <c r="P298" s="33">
        <f>Table14[[#This Row],[NetWorkDays]]</f>
        <v>11</v>
      </c>
      <c r="Q29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298" s="31" t="str">
        <f>TEXT(Table14[[#This Row],[Pay Date]],"ddd")</f>
        <v>Tue</v>
      </c>
      <c r="S298" s="34">
        <f>WORKDAY(Table14[[#This Row],[Pay Date]],-3,'Non working days'!$A$3:$A$598)</f>
        <v>45757</v>
      </c>
      <c r="T298" s="31" t="str">
        <f>TEXT(Table14[[#This Row],[Upload Date]],"ddd")</f>
        <v>Thu</v>
      </c>
      <c r="U298" s="34">
        <f>WORKDAY(Table14[[#This Row],[Upload Date]],-5,'Non working days'!$A$3:$A$598)</f>
        <v>45750</v>
      </c>
      <c r="V298" s="31" t="str">
        <f>TEXT(Table14[[#This Row],[Deadline for Variation Submission]],"ddd")</f>
        <v>Thu</v>
      </c>
      <c r="W298" s="29"/>
      <c r="X298" s="1"/>
    </row>
    <row r="299" spans="1:24" x14ac:dyDescent="0.3">
      <c r="A299" t="str">
        <f>CONCATENATE(Table14[[#This Row],[Cipher]], " ",Table14[[#This Row],[Payment Type]])</f>
        <v>LNN Prescribing GMS</v>
      </c>
      <c r="B299" s="30" t="s">
        <v>140</v>
      </c>
      <c r="C299" s="30" t="s">
        <v>39</v>
      </c>
      <c r="D299" s="30" t="s">
        <v>141</v>
      </c>
      <c r="E299" s="30" t="s">
        <v>44</v>
      </c>
      <c r="F299" s="30">
        <v>19</v>
      </c>
      <c r="G299" s="30"/>
      <c r="H29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45766</v>
      </c>
      <c r="I299" s="31" t="str">
        <f>TEXT(Table14[[#This Row],[Standard Payment Date]],"ddd")</f>
        <v>Sat</v>
      </c>
      <c r="J299" s="31" t="str">
        <f>IF(ISNA(MATCH(Table14[[#This Row],[Standard Payment Date]],'Non working days'!$A$3:$A$226,0)),"N","Y")</f>
        <v>N</v>
      </c>
      <c r="K299" s="31" t="str">
        <f>IF(OR(Table14[[#This Row],[Unmodified Day of Week]]="Sat",Table14[[#This Row],[Unmodified Day of Week]]="Sun"),"Y","N")</f>
        <v>Y</v>
      </c>
      <c r="L299" s="31" t="str">
        <f>IF(OR(Table14[[#This Row],[Bank Holiday?]]="Y",Table14[[#This Row],[Weekend?]]="Y"),"Y","N")</f>
        <v>Y</v>
      </c>
      <c r="M299" s="31">
        <f>IF(AND(Table14[[#This Row],[Late if non working day]]="Late",Table14[[#This Row],[BH or Weekend]]="Y"),1,0)</f>
        <v>0</v>
      </c>
      <c r="N299" s="33">
        <f>NETWORKDAYS($H$2,Table14[[#This Row],[Standard Payment Date]],'Non working days'!$A$3:$A$27)</f>
        <v>13</v>
      </c>
      <c r="O299" s="33">
        <f>Table14[[#This Row],[NetWorkDays]]-1</f>
        <v>12</v>
      </c>
      <c r="P299" s="33">
        <f>Table14[[#This Row],[NetWorkDays]]</f>
        <v>13</v>
      </c>
      <c r="Q29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299" s="31" t="str">
        <f>TEXT(Table14[[#This Row],[Pay Date]],"ddd")</f>
        <v>Thu</v>
      </c>
      <c r="S299" s="34">
        <f>WORKDAY(Table14[[#This Row],[Pay Date]],-3,'Non working days'!$A$3:$A$598)</f>
        <v>45761</v>
      </c>
      <c r="T299" s="31" t="str">
        <f>TEXT(Table14[[#This Row],[Upload Date]],"ddd")</f>
        <v>Mon</v>
      </c>
      <c r="U299" s="34">
        <f>WORKDAY(Table14[[#This Row],[Upload Date]],-5,'Non working days'!$A$3:$A$598)</f>
        <v>45754</v>
      </c>
      <c r="V299" s="31" t="str">
        <f>TEXT(Table14[[#This Row],[Deadline for Variation Submission]],"ddd")</f>
        <v>Mon</v>
      </c>
      <c r="W299" s="29"/>
      <c r="X299" s="1"/>
    </row>
    <row r="300" spans="1:24" x14ac:dyDescent="0.3">
      <c r="A300" t="str">
        <f>CONCATENATE(Table14[[#This Row],[Cipher]], " ",Table14[[#This Row],[Payment Type]])</f>
        <v>LNN Prescribing PMS</v>
      </c>
      <c r="B300" s="30" t="s">
        <v>140</v>
      </c>
      <c r="C300" s="30" t="s">
        <v>39</v>
      </c>
      <c r="D300" s="30" t="s">
        <v>141</v>
      </c>
      <c r="E300" s="30" t="s">
        <v>45</v>
      </c>
      <c r="F300" s="30">
        <v>19</v>
      </c>
      <c r="G300" s="30"/>
      <c r="H30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45766</v>
      </c>
      <c r="I300" s="31" t="str">
        <f>TEXT(Table14[[#This Row],[Standard Payment Date]],"ddd")</f>
        <v>Sat</v>
      </c>
      <c r="J300" s="31" t="str">
        <f>IF(ISNA(MATCH(Table14[[#This Row],[Standard Payment Date]],'Non working days'!$A$3:$A$226,0)),"N","Y")</f>
        <v>N</v>
      </c>
      <c r="K300" s="31" t="str">
        <f>IF(OR(Table14[[#This Row],[Unmodified Day of Week]]="Sat",Table14[[#This Row],[Unmodified Day of Week]]="Sun"),"Y","N")</f>
        <v>Y</v>
      </c>
      <c r="L300" s="31" t="str">
        <f>IF(OR(Table14[[#This Row],[Bank Holiday?]]="Y",Table14[[#This Row],[Weekend?]]="Y"),"Y","N")</f>
        <v>Y</v>
      </c>
      <c r="M300" s="31">
        <f>IF(AND(Table14[[#This Row],[Late if non working day]]="Late",Table14[[#This Row],[BH or Weekend]]="Y"),1,0)</f>
        <v>0</v>
      </c>
      <c r="N300" s="33">
        <f>NETWORKDAYS($H$2,Table14[[#This Row],[Standard Payment Date]],'Non working days'!$A$3:$A$27)</f>
        <v>13</v>
      </c>
      <c r="O300" s="33">
        <f>Table14[[#This Row],[NetWorkDays]]-1</f>
        <v>12</v>
      </c>
      <c r="P300" s="33">
        <f>Table14[[#This Row],[NetWorkDays]]</f>
        <v>13</v>
      </c>
      <c r="Q30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300" s="31" t="str">
        <f>TEXT(Table14[[#This Row],[Pay Date]],"ddd")</f>
        <v>Thu</v>
      </c>
      <c r="S300" s="34">
        <f>WORKDAY(Table14[[#This Row],[Pay Date]],-3,'Non working days'!$A$3:$A$598)</f>
        <v>45761</v>
      </c>
      <c r="T300" s="31" t="str">
        <f>TEXT(Table14[[#This Row],[Upload Date]],"ddd")</f>
        <v>Mon</v>
      </c>
      <c r="U300" s="34">
        <f>WORKDAY(Table14[[#This Row],[Upload Date]],-5,'Non working days'!$A$3:$A$598)</f>
        <v>45754</v>
      </c>
      <c r="V300" s="31" t="str">
        <f>TEXT(Table14[[#This Row],[Deadline for Variation Submission]],"ddd")</f>
        <v>Mon</v>
      </c>
      <c r="W300" s="29"/>
      <c r="X300" s="1"/>
    </row>
    <row r="301" spans="1:24" x14ac:dyDescent="0.3">
      <c r="A301" t="str">
        <f>CONCATENATE(Table14[[#This Row],[Cipher]], " ",Table14[[#This Row],[Payment Type]])</f>
        <v>LNN GMS</v>
      </c>
      <c r="B301" s="30" t="s">
        <v>140</v>
      </c>
      <c r="C301" s="30" t="s">
        <v>39</v>
      </c>
      <c r="D301" s="30" t="s">
        <v>141</v>
      </c>
      <c r="E301" s="30" t="s">
        <v>50</v>
      </c>
      <c r="F301" s="30">
        <v>26</v>
      </c>
      <c r="G301" s="31"/>
      <c r="H30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301" s="31" t="str">
        <f>TEXT(Table14[[#This Row],[Standard Payment Date]],"ddd")</f>
        <v>Sat</v>
      </c>
      <c r="J301" s="31" t="str">
        <f>IF(ISNA(MATCH(Table14[[#This Row],[Standard Payment Date]],'Non working days'!$A$3:$A$226,0)),"N","Y")</f>
        <v>N</v>
      </c>
      <c r="K301" s="31" t="str">
        <f>IF(OR(Table14[[#This Row],[Unmodified Day of Week]]="Sat",Table14[[#This Row],[Unmodified Day of Week]]="Sun"),"Y","N")</f>
        <v>Y</v>
      </c>
      <c r="L301" s="31" t="str">
        <f>IF(OR(Table14[[#This Row],[Bank Holiday?]]="Y",Table14[[#This Row],[Weekend?]]="Y"),"Y","N")</f>
        <v>Y</v>
      </c>
      <c r="M301" s="31">
        <f>IF(AND(Table14[[#This Row],[Late if non working day]]="Late",Table14[[#This Row],[BH or Weekend]]="Y"),1,0)</f>
        <v>0</v>
      </c>
      <c r="N301" s="33">
        <f>NETWORKDAYS($H$2,Table14[[#This Row],[Standard Payment Date]],'Non working days'!$A$3:$A$27)</f>
        <v>17</v>
      </c>
      <c r="O301" s="33">
        <f>Table14[[#This Row],[NetWorkDays]]-1</f>
        <v>16</v>
      </c>
      <c r="P301" s="33">
        <f>Table14[[#This Row],[NetWorkDays]]</f>
        <v>17</v>
      </c>
      <c r="Q30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301" s="31" t="str">
        <f>TEXT(Table14[[#This Row],[Pay Date]],"ddd")</f>
        <v>Fri</v>
      </c>
      <c r="S301" s="34">
        <f>WORKDAY(Table14[[#This Row],[Pay Date]],-3,'Non working days'!$A$3:$A$598)</f>
        <v>45769</v>
      </c>
      <c r="T301" s="31" t="str">
        <f>TEXT(Table14[[#This Row],[Upload Date]],"ddd")</f>
        <v>Tue</v>
      </c>
      <c r="U301" s="34">
        <f>WORKDAY(Table14[[#This Row],[Upload Date]],-5,'Non working days'!$A$3:$A$598)</f>
        <v>45758</v>
      </c>
      <c r="V301" s="31" t="str">
        <f>TEXT(Table14[[#This Row],[Deadline for Variation Submission]],"ddd")</f>
        <v>Fri</v>
      </c>
      <c r="W301" s="29"/>
      <c r="X301" s="1"/>
    </row>
    <row r="302" spans="1:24" x14ac:dyDescent="0.3">
      <c r="A302" t="str">
        <f>CONCATENATE(Table14[[#This Row],[Cipher]], " ",Table14[[#This Row],[Payment Type]])</f>
        <v>LNP Pharmacy</v>
      </c>
      <c r="B302" s="30" t="s">
        <v>142</v>
      </c>
      <c r="C302" s="30" t="s">
        <v>39</v>
      </c>
      <c r="D302" s="30" t="s">
        <v>143</v>
      </c>
      <c r="E302" s="31" t="s">
        <v>48</v>
      </c>
      <c r="F302" s="30">
        <v>14</v>
      </c>
      <c r="G302" s="31"/>
      <c r="H30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302" s="31" t="str">
        <f>TEXT(Table14[[#This Row],[Standard Payment Date]],"ddd")</f>
        <v>Mon</v>
      </c>
      <c r="J302" s="31" t="str">
        <f>IF(ISNA(MATCH(Table14[[#This Row],[Standard Payment Date]],'Non working days'!$A$3:$A$226,0)),"N","Y")</f>
        <v>N</v>
      </c>
      <c r="K302" s="31" t="str">
        <f>IF(OR(Table14[[#This Row],[Unmodified Day of Week]]="Sat",Table14[[#This Row],[Unmodified Day of Week]]="Sun"),"Y","N")</f>
        <v>N</v>
      </c>
      <c r="L302" s="31" t="str">
        <f>IF(OR(Table14[[#This Row],[Bank Holiday?]]="Y",Table14[[#This Row],[Weekend?]]="Y"),"Y","N")</f>
        <v>N</v>
      </c>
      <c r="M302" s="31">
        <f>IF(AND(Table14[[#This Row],[Late if non working day]]="Late",Table14[[#This Row],[BH or Weekend]]="Y"),1,0)</f>
        <v>0</v>
      </c>
      <c r="N302" s="33">
        <f>NETWORKDAYS($H$2,Table14[[#This Row],[Standard Payment Date]],'Non working days'!$A$3:$A$27)</f>
        <v>10</v>
      </c>
      <c r="O302" s="33">
        <f>Table14[[#This Row],[NetWorkDays]]-1</f>
        <v>9</v>
      </c>
      <c r="P302" s="33">
        <f>Table14[[#This Row],[NetWorkDays]]</f>
        <v>10</v>
      </c>
      <c r="Q30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302" s="31" t="str">
        <f>TEXT(Table14[[#This Row],[Pay Date]],"ddd")</f>
        <v>Mon</v>
      </c>
      <c r="S302" s="34">
        <f>WORKDAY(Table14[[#This Row],[Pay Date]],-3,'Non working days'!$A$3:$A$598)</f>
        <v>45756</v>
      </c>
      <c r="T302" s="31" t="str">
        <f>TEXT(Table14[[#This Row],[Upload Date]],"ddd")</f>
        <v>Wed</v>
      </c>
      <c r="U302" s="34">
        <f>WORKDAY(Table14[[#This Row],[Upload Date]],-5,'Non working days'!$A$3:$A$598)</f>
        <v>45749</v>
      </c>
      <c r="V302" s="31" t="str">
        <f>TEXT(Table14[[#This Row],[Deadline for Variation Submission]],"ddd")</f>
        <v>Wed</v>
      </c>
      <c r="W302" s="29"/>
      <c r="X302" s="1"/>
    </row>
    <row r="303" spans="1:24" x14ac:dyDescent="0.3">
      <c r="A303" t="str">
        <f>CONCATENATE(Table14[[#This Row],[Cipher]], " ",Table14[[#This Row],[Payment Type]])</f>
        <v>LNP A/PMS</v>
      </c>
      <c r="B303" s="30" t="s">
        <v>142</v>
      </c>
      <c r="C303" s="30" t="s">
        <v>39</v>
      </c>
      <c r="D303" s="30" t="s">
        <v>143</v>
      </c>
      <c r="E303" s="31" t="s">
        <v>49</v>
      </c>
      <c r="F303" s="30">
        <v>15</v>
      </c>
      <c r="G303" s="30"/>
      <c r="H30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03" s="31" t="str">
        <f>TEXT(Table14[[#This Row],[Standard Payment Date]],"ddd")</f>
        <v>Tue</v>
      </c>
      <c r="J303" s="31" t="str">
        <f>IF(ISNA(MATCH(Table14[[#This Row],[Standard Payment Date]],'Non working days'!$A$3:$A$226,0)),"N","Y")</f>
        <v>N</v>
      </c>
      <c r="K303" s="31" t="str">
        <f>IF(OR(Table14[[#This Row],[Unmodified Day of Week]]="Sat",Table14[[#This Row],[Unmodified Day of Week]]="Sun"),"Y","N")</f>
        <v>N</v>
      </c>
      <c r="L303" s="31" t="str">
        <f>IF(OR(Table14[[#This Row],[Bank Holiday?]]="Y",Table14[[#This Row],[Weekend?]]="Y"),"Y","N")</f>
        <v>N</v>
      </c>
      <c r="M303" s="31">
        <f>IF(AND(Table14[[#This Row],[Late if non working day]]="Late",Table14[[#This Row],[BH or Weekend]]="Y"),1,0)</f>
        <v>0</v>
      </c>
      <c r="N303" s="33">
        <f>NETWORKDAYS($H$2,Table14[[#This Row],[Standard Payment Date]],'Non working days'!$A$3:$A$27)</f>
        <v>11</v>
      </c>
      <c r="O303" s="33">
        <f>Table14[[#This Row],[NetWorkDays]]-1</f>
        <v>10</v>
      </c>
      <c r="P303" s="33">
        <f>Table14[[#This Row],[NetWorkDays]]</f>
        <v>11</v>
      </c>
      <c r="Q30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03" s="31" t="str">
        <f>TEXT(Table14[[#This Row],[Pay Date]],"ddd")</f>
        <v>Tue</v>
      </c>
      <c r="S303" s="34">
        <f>WORKDAY(Table14[[#This Row],[Pay Date]],-3,'Non working days'!$A$3:$A$598)</f>
        <v>45757</v>
      </c>
      <c r="T303" s="31" t="str">
        <f>TEXT(Table14[[#This Row],[Upload Date]],"ddd")</f>
        <v>Thu</v>
      </c>
      <c r="U303" s="34">
        <f>WORKDAY(Table14[[#This Row],[Upload Date]],-5,'Non working days'!$A$3:$A$598)</f>
        <v>45750</v>
      </c>
      <c r="V303" s="31" t="str">
        <f>TEXT(Table14[[#This Row],[Deadline for Variation Submission]],"ddd")</f>
        <v>Thu</v>
      </c>
      <c r="W303" s="29"/>
      <c r="X303" s="1"/>
    </row>
    <row r="304" spans="1:24" x14ac:dyDescent="0.3">
      <c r="A304" t="str">
        <f>CONCATENATE(Table14[[#This Row],[Cipher]], " ",Table14[[#This Row],[Payment Type]])</f>
        <v>LNP Prescribing GMS</v>
      </c>
      <c r="B304" s="30" t="s">
        <v>142</v>
      </c>
      <c r="C304" s="30" t="s">
        <v>39</v>
      </c>
      <c r="D304" s="30" t="s">
        <v>143</v>
      </c>
      <c r="E304" s="30" t="s">
        <v>44</v>
      </c>
      <c r="F304" s="30">
        <v>19</v>
      </c>
      <c r="G304" s="30"/>
      <c r="H30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45766</v>
      </c>
      <c r="I304" s="31" t="str">
        <f>TEXT(Table14[[#This Row],[Standard Payment Date]],"ddd")</f>
        <v>Sat</v>
      </c>
      <c r="J304" s="31" t="str">
        <f>IF(ISNA(MATCH(Table14[[#This Row],[Standard Payment Date]],'Non working days'!$A$3:$A$226,0)),"N","Y")</f>
        <v>N</v>
      </c>
      <c r="K304" s="31" t="str">
        <f>IF(OR(Table14[[#This Row],[Unmodified Day of Week]]="Sat",Table14[[#This Row],[Unmodified Day of Week]]="Sun"),"Y","N")</f>
        <v>Y</v>
      </c>
      <c r="L304" s="31" t="str">
        <f>IF(OR(Table14[[#This Row],[Bank Holiday?]]="Y",Table14[[#This Row],[Weekend?]]="Y"),"Y","N")</f>
        <v>Y</v>
      </c>
      <c r="M304" s="31">
        <f>IF(AND(Table14[[#This Row],[Late if non working day]]="Late",Table14[[#This Row],[BH or Weekend]]="Y"),1,0)</f>
        <v>0</v>
      </c>
      <c r="N304" s="33">
        <f>NETWORKDAYS($H$2,Table14[[#This Row],[Standard Payment Date]],'Non working days'!$A$3:$A$27)</f>
        <v>13</v>
      </c>
      <c r="O304" s="33">
        <f>Table14[[#This Row],[NetWorkDays]]-1</f>
        <v>12</v>
      </c>
      <c r="P304" s="33">
        <f>Table14[[#This Row],[NetWorkDays]]</f>
        <v>13</v>
      </c>
      <c r="Q30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304" s="31" t="str">
        <f>TEXT(Table14[[#This Row],[Pay Date]],"ddd")</f>
        <v>Thu</v>
      </c>
      <c r="S304" s="34">
        <f>WORKDAY(Table14[[#This Row],[Pay Date]],-3,'Non working days'!$A$3:$A$598)</f>
        <v>45761</v>
      </c>
      <c r="T304" s="31" t="str">
        <f>TEXT(Table14[[#This Row],[Upload Date]],"ddd")</f>
        <v>Mon</v>
      </c>
      <c r="U304" s="34">
        <f>WORKDAY(Table14[[#This Row],[Upload Date]],-5,'Non working days'!$A$3:$A$598)</f>
        <v>45754</v>
      </c>
      <c r="V304" s="31" t="str">
        <f>TEXT(Table14[[#This Row],[Deadline for Variation Submission]],"ddd")</f>
        <v>Mon</v>
      </c>
      <c r="W304" s="29"/>
      <c r="X304" s="1"/>
    </row>
    <row r="305" spans="1:24" x14ac:dyDescent="0.3">
      <c r="A305" t="str">
        <f>CONCATENATE(Table14[[#This Row],[Cipher]], " ",Table14[[#This Row],[Payment Type]])</f>
        <v>LNP Prescribing PMS</v>
      </c>
      <c r="B305" s="30" t="s">
        <v>142</v>
      </c>
      <c r="C305" s="30" t="s">
        <v>39</v>
      </c>
      <c r="D305" s="30" t="s">
        <v>143</v>
      </c>
      <c r="E305" s="30" t="s">
        <v>45</v>
      </c>
      <c r="F305" s="30">
        <v>19</v>
      </c>
      <c r="G305" s="30"/>
      <c r="H30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45766</v>
      </c>
      <c r="I305" s="31" t="str">
        <f>TEXT(Table14[[#This Row],[Standard Payment Date]],"ddd")</f>
        <v>Sat</v>
      </c>
      <c r="J305" s="31" t="str">
        <f>IF(ISNA(MATCH(Table14[[#This Row],[Standard Payment Date]],'Non working days'!$A$3:$A$226,0)),"N","Y")</f>
        <v>N</v>
      </c>
      <c r="K305" s="31" t="str">
        <f>IF(OR(Table14[[#This Row],[Unmodified Day of Week]]="Sat",Table14[[#This Row],[Unmodified Day of Week]]="Sun"),"Y","N")</f>
        <v>Y</v>
      </c>
      <c r="L305" s="31" t="str">
        <f>IF(OR(Table14[[#This Row],[Bank Holiday?]]="Y",Table14[[#This Row],[Weekend?]]="Y"),"Y","N")</f>
        <v>Y</v>
      </c>
      <c r="M305" s="31">
        <f>IF(AND(Table14[[#This Row],[Late if non working day]]="Late",Table14[[#This Row],[BH or Weekend]]="Y"),1,0)</f>
        <v>0</v>
      </c>
      <c r="N305" s="33">
        <f>NETWORKDAYS($H$2,Table14[[#This Row],[Standard Payment Date]],'Non working days'!$A$3:$A$27)</f>
        <v>13</v>
      </c>
      <c r="O305" s="33">
        <f>Table14[[#This Row],[NetWorkDays]]-1</f>
        <v>12</v>
      </c>
      <c r="P305" s="33">
        <f>Table14[[#This Row],[NetWorkDays]]</f>
        <v>13</v>
      </c>
      <c r="Q30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305" s="31" t="str">
        <f>TEXT(Table14[[#This Row],[Pay Date]],"ddd")</f>
        <v>Thu</v>
      </c>
      <c r="S305" s="34">
        <f>WORKDAY(Table14[[#This Row],[Pay Date]],-3,'Non working days'!$A$3:$A$598)</f>
        <v>45761</v>
      </c>
      <c r="T305" s="31" t="str">
        <f>TEXT(Table14[[#This Row],[Upload Date]],"ddd")</f>
        <v>Mon</v>
      </c>
      <c r="U305" s="34">
        <f>WORKDAY(Table14[[#This Row],[Upload Date]],-5,'Non working days'!$A$3:$A$598)</f>
        <v>45754</v>
      </c>
      <c r="V305" s="31" t="str">
        <f>TEXT(Table14[[#This Row],[Deadline for Variation Submission]],"ddd")</f>
        <v>Mon</v>
      </c>
      <c r="W305" s="29"/>
      <c r="X305" s="1"/>
    </row>
    <row r="306" spans="1:24" x14ac:dyDescent="0.3">
      <c r="A306" t="str">
        <f>CONCATENATE(Table14[[#This Row],[Cipher]], " ",Table14[[#This Row],[Payment Type]])</f>
        <v>LNP GMS</v>
      </c>
      <c r="B306" s="30" t="s">
        <v>142</v>
      </c>
      <c r="C306" s="30" t="s">
        <v>39</v>
      </c>
      <c r="D306" s="30" t="s">
        <v>143</v>
      </c>
      <c r="E306" s="30" t="s">
        <v>50</v>
      </c>
      <c r="F306" s="30">
        <v>26</v>
      </c>
      <c r="G306" s="31"/>
      <c r="H30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306" s="31" t="str">
        <f>TEXT(Table14[[#This Row],[Standard Payment Date]],"ddd")</f>
        <v>Sat</v>
      </c>
      <c r="J306" s="31" t="str">
        <f>IF(ISNA(MATCH(Table14[[#This Row],[Standard Payment Date]],'Non working days'!$A$3:$A$226,0)),"N","Y")</f>
        <v>N</v>
      </c>
      <c r="K306" s="31" t="str">
        <f>IF(OR(Table14[[#This Row],[Unmodified Day of Week]]="Sat",Table14[[#This Row],[Unmodified Day of Week]]="Sun"),"Y","N")</f>
        <v>Y</v>
      </c>
      <c r="L306" s="31" t="str">
        <f>IF(OR(Table14[[#This Row],[Bank Holiday?]]="Y",Table14[[#This Row],[Weekend?]]="Y"),"Y","N")</f>
        <v>Y</v>
      </c>
      <c r="M306" s="31">
        <f>IF(AND(Table14[[#This Row],[Late if non working day]]="Late",Table14[[#This Row],[BH or Weekend]]="Y"),1,0)</f>
        <v>0</v>
      </c>
      <c r="N306" s="33">
        <f>NETWORKDAYS($H$2,Table14[[#This Row],[Standard Payment Date]],'Non working days'!$A$3:$A$27)</f>
        <v>17</v>
      </c>
      <c r="O306" s="33">
        <f>Table14[[#This Row],[NetWorkDays]]-1</f>
        <v>16</v>
      </c>
      <c r="P306" s="33">
        <f>Table14[[#This Row],[NetWorkDays]]</f>
        <v>17</v>
      </c>
      <c r="Q30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306" s="31" t="str">
        <f>TEXT(Table14[[#This Row],[Pay Date]],"ddd")</f>
        <v>Fri</v>
      </c>
      <c r="S306" s="34">
        <f>WORKDAY(Table14[[#This Row],[Pay Date]],-3,'Non working days'!$A$3:$A$598)</f>
        <v>45769</v>
      </c>
      <c r="T306" s="31" t="str">
        <f>TEXT(Table14[[#This Row],[Upload Date]],"ddd")</f>
        <v>Tue</v>
      </c>
      <c r="U306" s="34">
        <f>WORKDAY(Table14[[#This Row],[Upload Date]],-5,'Non working days'!$A$3:$A$598)</f>
        <v>45758</v>
      </c>
      <c r="V306" s="31" t="str">
        <f>TEXT(Table14[[#This Row],[Deadline for Variation Submission]],"ddd")</f>
        <v>Fri</v>
      </c>
      <c r="W306" s="29"/>
      <c r="X306" s="1"/>
    </row>
    <row r="307" spans="1:24" x14ac:dyDescent="0.3">
      <c r="A307" t="str">
        <f>CONCATENATE(Table14[[#This Row],[Cipher]], " ",Table14[[#This Row],[Payment Type]])</f>
        <v>LNR Pharmacy</v>
      </c>
      <c r="B307" s="30" t="s">
        <v>144</v>
      </c>
      <c r="C307" s="30" t="s">
        <v>39</v>
      </c>
      <c r="D307" s="30" t="s">
        <v>145</v>
      </c>
      <c r="E307" s="31" t="s">
        <v>48</v>
      </c>
      <c r="F307" s="30">
        <v>14</v>
      </c>
      <c r="G307" s="31"/>
      <c r="H30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307" s="31" t="str">
        <f>TEXT(Table14[[#This Row],[Standard Payment Date]],"ddd")</f>
        <v>Mon</v>
      </c>
      <c r="J307" s="31" t="str">
        <f>IF(ISNA(MATCH(Table14[[#This Row],[Standard Payment Date]],'Non working days'!$A$3:$A$226,0)),"N","Y")</f>
        <v>N</v>
      </c>
      <c r="K307" s="31" t="str">
        <f>IF(OR(Table14[[#This Row],[Unmodified Day of Week]]="Sat",Table14[[#This Row],[Unmodified Day of Week]]="Sun"),"Y","N")</f>
        <v>N</v>
      </c>
      <c r="L307" s="31" t="str">
        <f>IF(OR(Table14[[#This Row],[Bank Holiday?]]="Y",Table14[[#This Row],[Weekend?]]="Y"),"Y","N")</f>
        <v>N</v>
      </c>
      <c r="M307" s="31">
        <f>IF(AND(Table14[[#This Row],[Late if non working day]]="Late",Table14[[#This Row],[BH or Weekend]]="Y"),1,0)</f>
        <v>0</v>
      </c>
      <c r="N307" s="33">
        <f>NETWORKDAYS($H$2,Table14[[#This Row],[Standard Payment Date]],'Non working days'!$A$3:$A$27)</f>
        <v>10</v>
      </c>
      <c r="O307" s="33">
        <f>Table14[[#This Row],[NetWorkDays]]-1</f>
        <v>9</v>
      </c>
      <c r="P307" s="33">
        <f>Table14[[#This Row],[NetWorkDays]]</f>
        <v>10</v>
      </c>
      <c r="Q30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307" s="31" t="str">
        <f>TEXT(Table14[[#This Row],[Pay Date]],"ddd")</f>
        <v>Mon</v>
      </c>
      <c r="S307" s="34">
        <f>WORKDAY(Table14[[#This Row],[Pay Date]],-3,'Non working days'!$A$3:$A$598)</f>
        <v>45756</v>
      </c>
      <c r="T307" s="31" t="str">
        <f>TEXT(Table14[[#This Row],[Upload Date]],"ddd")</f>
        <v>Wed</v>
      </c>
      <c r="U307" s="34">
        <f>WORKDAY(Table14[[#This Row],[Upload Date]],-5,'Non working days'!$A$3:$A$598)</f>
        <v>45749</v>
      </c>
      <c r="V307" s="31" t="str">
        <f>TEXT(Table14[[#This Row],[Deadline for Variation Submission]],"ddd")</f>
        <v>Wed</v>
      </c>
      <c r="W307" s="29"/>
      <c r="X307" s="1"/>
    </row>
    <row r="308" spans="1:24" x14ac:dyDescent="0.3">
      <c r="A308" t="str">
        <f>CONCATENATE(Table14[[#This Row],[Cipher]], " ",Table14[[#This Row],[Payment Type]])</f>
        <v>LNR A/PMS</v>
      </c>
      <c r="B308" s="30" t="s">
        <v>144</v>
      </c>
      <c r="C308" s="30" t="s">
        <v>39</v>
      </c>
      <c r="D308" s="30" t="s">
        <v>145</v>
      </c>
      <c r="E308" s="31" t="s">
        <v>49</v>
      </c>
      <c r="F308" s="30">
        <v>15</v>
      </c>
      <c r="G308" s="30"/>
      <c r="H30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08" s="31" t="str">
        <f>TEXT(Table14[[#This Row],[Standard Payment Date]],"ddd")</f>
        <v>Tue</v>
      </c>
      <c r="J308" s="31" t="str">
        <f>IF(ISNA(MATCH(Table14[[#This Row],[Standard Payment Date]],'Non working days'!$A$3:$A$226,0)),"N","Y")</f>
        <v>N</v>
      </c>
      <c r="K308" s="31" t="str">
        <f>IF(OR(Table14[[#This Row],[Unmodified Day of Week]]="Sat",Table14[[#This Row],[Unmodified Day of Week]]="Sun"),"Y","N")</f>
        <v>N</v>
      </c>
      <c r="L308" s="31" t="str">
        <f>IF(OR(Table14[[#This Row],[Bank Holiday?]]="Y",Table14[[#This Row],[Weekend?]]="Y"),"Y","N")</f>
        <v>N</v>
      </c>
      <c r="M308" s="31">
        <f>IF(AND(Table14[[#This Row],[Late if non working day]]="Late",Table14[[#This Row],[BH or Weekend]]="Y"),1,0)</f>
        <v>0</v>
      </c>
      <c r="N308" s="33">
        <f>NETWORKDAYS($H$2,Table14[[#This Row],[Standard Payment Date]],'Non working days'!$A$3:$A$27)</f>
        <v>11</v>
      </c>
      <c r="O308" s="33">
        <f>Table14[[#This Row],[NetWorkDays]]-1</f>
        <v>10</v>
      </c>
      <c r="P308" s="33">
        <f>Table14[[#This Row],[NetWorkDays]]</f>
        <v>11</v>
      </c>
      <c r="Q30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08" s="31" t="str">
        <f>TEXT(Table14[[#This Row],[Pay Date]],"ddd")</f>
        <v>Tue</v>
      </c>
      <c r="S308" s="34">
        <f>WORKDAY(Table14[[#This Row],[Pay Date]],-3,'Non working days'!$A$3:$A$598)</f>
        <v>45757</v>
      </c>
      <c r="T308" s="31" t="str">
        <f>TEXT(Table14[[#This Row],[Upload Date]],"ddd")</f>
        <v>Thu</v>
      </c>
      <c r="U308" s="34">
        <f>WORKDAY(Table14[[#This Row],[Upload Date]],-5,'Non working days'!$A$3:$A$598)</f>
        <v>45750</v>
      </c>
      <c r="V308" s="31" t="str">
        <f>TEXT(Table14[[#This Row],[Deadline for Variation Submission]],"ddd")</f>
        <v>Thu</v>
      </c>
      <c r="W308" s="29"/>
      <c r="X308" s="1"/>
    </row>
    <row r="309" spans="1:24" x14ac:dyDescent="0.3">
      <c r="A309" t="str">
        <f>CONCATENATE(Table14[[#This Row],[Cipher]], " ",Table14[[#This Row],[Payment Type]])</f>
        <v>LNR Prescribing GMS</v>
      </c>
      <c r="B309" s="30" t="s">
        <v>144</v>
      </c>
      <c r="C309" s="30" t="s">
        <v>39</v>
      </c>
      <c r="D309" s="30" t="s">
        <v>145</v>
      </c>
      <c r="E309" s="30" t="s">
        <v>44</v>
      </c>
      <c r="F309" s="30">
        <v>19</v>
      </c>
      <c r="G309" s="30"/>
      <c r="H30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45766</v>
      </c>
      <c r="I309" s="31" t="str">
        <f>TEXT(Table14[[#This Row],[Standard Payment Date]],"ddd")</f>
        <v>Sat</v>
      </c>
      <c r="J309" s="31" t="str">
        <f>IF(ISNA(MATCH(Table14[[#This Row],[Standard Payment Date]],'Non working days'!$A$3:$A$226,0)),"N","Y")</f>
        <v>N</v>
      </c>
      <c r="K309" s="31" t="str">
        <f>IF(OR(Table14[[#This Row],[Unmodified Day of Week]]="Sat",Table14[[#This Row],[Unmodified Day of Week]]="Sun"),"Y","N")</f>
        <v>Y</v>
      </c>
      <c r="L309" s="31" t="str">
        <f>IF(OR(Table14[[#This Row],[Bank Holiday?]]="Y",Table14[[#This Row],[Weekend?]]="Y"),"Y","N")</f>
        <v>Y</v>
      </c>
      <c r="M309" s="31">
        <f>IF(AND(Table14[[#This Row],[Late if non working day]]="Late",Table14[[#This Row],[BH or Weekend]]="Y"),1,0)</f>
        <v>0</v>
      </c>
      <c r="N309" s="33">
        <f>NETWORKDAYS($H$2,Table14[[#This Row],[Standard Payment Date]],'Non working days'!$A$3:$A$27)</f>
        <v>13</v>
      </c>
      <c r="O309" s="33">
        <f>Table14[[#This Row],[NetWorkDays]]-1</f>
        <v>12</v>
      </c>
      <c r="P309" s="33">
        <f>Table14[[#This Row],[NetWorkDays]]</f>
        <v>13</v>
      </c>
      <c r="Q30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309" s="31" t="str">
        <f>TEXT(Table14[[#This Row],[Pay Date]],"ddd")</f>
        <v>Thu</v>
      </c>
      <c r="S309" s="34">
        <f>WORKDAY(Table14[[#This Row],[Pay Date]],-3,'Non working days'!$A$3:$A$598)</f>
        <v>45761</v>
      </c>
      <c r="T309" s="31" t="str">
        <f>TEXT(Table14[[#This Row],[Upload Date]],"ddd")</f>
        <v>Mon</v>
      </c>
      <c r="U309" s="34">
        <f>WORKDAY(Table14[[#This Row],[Upload Date]],-5,'Non working days'!$A$3:$A$598)</f>
        <v>45754</v>
      </c>
      <c r="V309" s="31" t="str">
        <f>TEXT(Table14[[#This Row],[Deadline for Variation Submission]],"ddd")</f>
        <v>Mon</v>
      </c>
      <c r="W309" s="29"/>
      <c r="X309" s="1"/>
    </row>
    <row r="310" spans="1:24" x14ac:dyDescent="0.3">
      <c r="A310" t="str">
        <f>CONCATENATE(Table14[[#This Row],[Cipher]], " ",Table14[[#This Row],[Payment Type]])</f>
        <v>LNR Prescribing PMS</v>
      </c>
      <c r="B310" s="30" t="s">
        <v>144</v>
      </c>
      <c r="C310" s="30" t="s">
        <v>39</v>
      </c>
      <c r="D310" s="30" t="s">
        <v>145</v>
      </c>
      <c r="E310" s="30" t="s">
        <v>45</v>
      </c>
      <c r="F310" s="30">
        <v>19</v>
      </c>
      <c r="G310" s="30"/>
      <c r="H31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45766</v>
      </c>
      <c r="I310" s="31" t="str">
        <f>TEXT(Table14[[#This Row],[Standard Payment Date]],"ddd")</f>
        <v>Sat</v>
      </c>
      <c r="J310" s="31" t="str">
        <f>IF(ISNA(MATCH(Table14[[#This Row],[Standard Payment Date]],'Non working days'!$A$3:$A$226,0)),"N","Y")</f>
        <v>N</v>
      </c>
      <c r="K310" s="31" t="str">
        <f>IF(OR(Table14[[#This Row],[Unmodified Day of Week]]="Sat",Table14[[#This Row],[Unmodified Day of Week]]="Sun"),"Y","N")</f>
        <v>Y</v>
      </c>
      <c r="L310" s="31" t="str">
        <f>IF(OR(Table14[[#This Row],[Bank Holiday?]]="Y",Table14[[#This Row],[Weekend?]]="Y"),"Y","N")</f>
        <v>Y</v>
      </c>
      <c r="M310" s="31">
        <f>IF(AND(Table14[[#This Row],[Late if non working day]]="Late",Table14[[#This Row],[BH or Weekend]]="Y"),1,0)</f>
        <v>0</v>
      </c>
      <c r="N310" s="33">
        <f>NETWORKDAYS($H$2,Table14[[#This Row],[Standard Payment Date]],'Non working days'!$A$3:$A$27)</f>
        <v>13</v>
      </c>
      <c r="O310" s="33">
        <f>Table14[[#This Row],[NetWorkDays]]-1</f>
        <v>12</v>
      </c>
      <c r="P310" s="33">
        <f>Table14[[#This Row],[NetWorkDays]]</f>
        <v>13</v>
      </c>
      <c r="Q31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310" s="31" t="str">
        <f>TEXT(Table14[[#This Row],[Pay Date]],"ddd")</f>
        <v>Thu</v>
      </c>
      <c r="S310" s="34">
        <f>WORKDAY(Table14[[#This Row],[Pay Date]],-3,'Non working days'!$A$3:$A$598)</f>
        <v>45761</v>
      </c>
      <c r="T310" s="31" t="str">
        <f>TEXT(Table14[[#This Row],[Upload Date]],"ddd")</f>
        <v>Mon</v>
      </c>
      <c r="U310" s="34">
        <f>WORKDAY(Table14[[#This Row],[Upload Date]],-5,'Non working days'!$A$3:$A$598)</f>
        <v>45754</v>
      </c>
      <c r="V310" s="31" t="str">
        <f>TEXT(Table14[[#This Row],[Deadline for Variation Submission]],"ddd")</f>
        <v>Mon</v>
      </c>
      <c r="W310" s="29"/>
      <c r="X310" s="1"/>
    </row>
    <row r="311" spans="1:24" x14ac:dyDescent="0.3">
      <c r="A311" t="str">
        <f>CONCATENATE(Table14[[#This Row],[Cipher]], " ",Table14[[#This Row],[Payment Type]])</f>
        <v>LNR GMS</v>
      </c>
      <c r="B311" s="30" t="s">
        <v>144</v>
      </c>
      <c r="C311" s="30" t="s">
        <v>39</v>
      </c>
      <c r="D311" s="30" t="s">
        <v>145</v>
      </c>
      <c r="E311" s="30" t="s">
        <v>50</v>
      </c>
      <c r="F311" s="30">
        <v>26</v>
      </c>
      <c r="G311" s="31"/>
      <c r="H31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311" s="31" t="str">
        <f>TEXT(Table14[[#This Row],[Standard Payment Date]],"ddd")</f>
        <v>Sat</v>
      </c>
      <c r="J311" s="31" t="str">
        <f>IF(ISNA(MATCH(Table14[[#This Row],[Standard Payment Date]],'Non working days'!$A$3:$A$226,0)),"N","Y")</f>
        <v>N</v>
      </c>
      <c r="K311" s="31" t="str">
        <f>IF(OR(Table14[[#This Row],[Unmodified Day of Week]]="Sat",Table14[[#This Row],[Unmodified Day of Week]]="Sun"),"Y","N")</f>
        <v>Y</v>
      </c>
      <c r="L311" s="31" t="str">
        <f>IF(OR(Table14[[#This Row],[Bank Holiday?]]="Y",Table14[[#This Row],[Weekend?]]="Y"),"Y","N")</f>
        <v>Y</v>
      </c>
      <c r="M311" s="31">
        <f>IF(AND(Table14[[#This Row],[Late if non working day]]="Late",Table14[[#This Row],[BH or Weekend]]="Y"),1,0)</f>
        <v>0</v>
      </c>
      <c r="N311" s="33">
        <f>NETWORKDAYS($H$2,Table14[[#This Row],[Standard Payment Date]],'Non working days'!$A$3:$A$27)</f>
        <v>17</v>
      </c>
      <c r="O311" s="33">
        <f>Table14[[#This Row],[NetWorkDays]]-1</f>
        <v>16</v>
      </c>
      <c r="P311" s="33">
        <f>Table14[[#This Row],[NetWorkDays]]</f>
        <v>17</v>
      </c>
      <c r="Q31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311" s="31" t="str">
        <f>TEXT(Table14[[#This Row],[Pay Date]],"ddd")</f>
        <v>Fri</v>
      </c>
      <c r="S311" s="34">
        <f>WORKDAY(Table14[[#This Row],[Pay Date]],-3,'Non working days'!$A$3:$A$598)</f>
        <v>45769</v>
      </c>
      <c r="T311" s="31" t="str">
        <f>TEXT(Table14[[#This Row],[Upload Date]],"ddd")</f>
        <v>Tue</v>
      </c>
      <c r="U311" s="34">
        <f>WORKDAY(Table14[[#This Row],[Upload Date]],-5,'Non working days'!$A$3:$A$598)</f>
        <v>45758</v>
      </c>
      <c r="V311" s="31" t="str">
        <f>TEXT(Table14[[#This Row],[Deadline for Variation Submission]],"ddd")</f>
        <v>Fri</v>
      </c>
      <c r="W311" s="29"/>
      <c r="X311" s="1"/>
    </row>
    <row r="312" spans="1:24" x14ac:dyDescent="0.3">
      <c r="A312" t="str">
        <f>CONCATENATE(Table14[[#This Row],[Cipher]], " ",Table14[[#This Row],[Payment Type]])</f>
        <v>LNS Pharmacy</v>
      </c>
      <c r="B312" s="30" t="s">
        <v>146</v>
      </c>
      <c r="C312" s="30" t="s">
        <v>39</v>
      </c>
      <c r="D312" s="30" t="s">
        <v>147</v>
      </c>
      <c r="E312" s="31" t="s">
        <v>48</v>
      </c>
      <c r="F312" s="30">
        <v>14</v>
      </c>
      <c r="G312" s="31"/>
      <c r="H31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312" s="31" t="str">
        <f>TEXT(Table14[[#This Row],[Standard Payment Date]],"ddd")</f>
        <v>Mon</v>
      </c>
      <c r="J312" s="31" t="str">
        <f>IF(ISNA(MATCH(Table14[[#This Row],[Standard Payment Date]],'Non working days'!$A$3:$A$226,0)),"N","Y")</f>
        <v>N</v>
      </c>
      <c r="K312" s="31" t="str">
        <f>IF(OR(Table14[[#This Row],[Unmodified Day of Week]]="Sat",Table14[[#This Row],[Unmodified Day of Week]]="Sun"),"Y","N")</f>
        <v>N</v>
      </c>
      <c r="L312" s="31" t="str">
        <f>IF(OR(Table14[[#This Row],[Bank Holiday?]]="Y",Table14[[#This Row],[Weekend?]]="Y"),"Y","N")</f>
        <v>N</v>
      </c>
      <c r="M312" s="31">
        <f>IF(AND(Table14[[#This Row],[Late if non working day]]="Late",Table14[[#This Row],[BH or Weekend]]="Y"),1,0)</f>
        <v>0</v>
      </c>
      <c r="N312" s="33">
        <f>NETWORKDAYS($H$2,Table14[[#This Row],[Standard Payment Date]],'Non working days'!$A$3:$A$27)</f>
        <v>10</v>
      </c>
      <c r="O312" s="33">
        <f>Table14[[#This Row],[NetWorkDays]]-1</f>
        <v>9</v>
      </c>
      <c r="P312" s="33">
        <f>Table14[[#This Row],[NetWorkDays]]</f>
        <v>10</v>
      </c>
      <c r="Q31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312" s="31" t="str">
        <f>TEXT(Table14[[#This Row],[Pay Date]],"ddd")</f>
        <v>Mon</v>
      </c>
      <c r="S312" s="34">
        <f>WORKDAY(Table14[[#This Row],[Pay Date]],-3,'Non working days'!$A$3:$A$598)</f>
        <v>45756</v>
      </c>
      <c r="T312" s="31" t="str">
        <f>TEXT(Table14[[#This Row],[Upload Date]],"ddd")</f>
        <v>Wed</v>
      </c>
      <c r="U312" s="34">
        <f>WORKDAY(Table14[[#This Row],[Upload Date]],-5,'Non working days'!$A$3:$A$598)</f>
        <v>45749</v>
      </c>
      <c r="V312" s="31" t="str">
        <f>TEXT(Table14[[#This Row],[Deadline for Variation Submission]],"ddd")</f>
        <v>Wed</v>
      </c>
      <c r="W312" s="29"/>
      <c r="X312" s="1"/>
    </row>
    <row r="313" spans="1:24" x14ac:dyDescent="0.3">
      <c r="A313" t="str">
        <f>CONCATENATE(Table14[[#This Row],[Cipher]], " ",Table14[[#This Row],[Payment Type]])</f>
        <v>LNS A/PMS</v>
      </c>
      <c r="B313" s="30" t="s">
        <v>146</v>
      </c>
      <c r="C313" s="30" t="s">
        <v>39</v>
      </c>
      <c r="D313" s="30" t="s">
        <v>147</v>
      </c>
      <c r="E313" s="31" t="s">
        <v>49</v>
      </c>
      <c r="F313" s="30">
        <v>15</v>
      </c>
      <c r="G313" s="30"/>
      <c r="H31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13" s="31" t="str">
        <f>TEXT(Table14[[#This Row],[Standard Payment Date]],"ddd")</f>
        <v>Tue</v>
      </c>
      <c r="J313" s="31" t="str">
        <f>IF(ISNA(MATCH(Table14[[#This Row],[Standard Payment Date]],'Non working days'!$A$3:$A$226,0)),"N","Y")</f>
        <v>N</v>
      </c>
      <c r="K313" s="31" t="str">
        <f>IF(OR(Table14[[#This Row],[Unmodified Day of Week]]="Sat",Table14[[#This Row],[Unmodified Day of Week]]="Sun"),"Y","N")</f>
        <v>N</v>
      </c>
      <c r="L313" s="31" t="str">
        <f>IF(OR(Table14[[#This Row],[Bank Holiday?]]="Y",Table14[[#This Row],[Weekend?]]="Y"),"Y","N")</f>
        <v>N</v>
      </c>
      <c r="M313" s="31">
        <f>IF(AND(Table14[[#This Row],[Late if non working day]]="Late",Table14[[#This Row],[BH or Weekend]]="Y"),1,0)</f>
        <v>0</v>
      </c>
      <c r="N313" s="33">
        <f>NETWORKDAYS($H$2,Table14[[#This Row],[Standard Payment Date]],'Non working days'!$A$3:$A$27)</f>
        <v>11</v>
      </c>
      <c r="O313" s="33">
        <f>Table14[[#This Row],[NetWorkDays]]-1</f>
        <v>10</v>
      </c>
      <c r="P313" s="33">
        <f>Table14[[#This Row],[NetWorkDays]]</f>
        <v>11</v>
      </c>
      <c r="Q31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13" s="31" t="str">
        <f>TEXT(Table14[[#This Row],[Pay Date]],"ddd")</f>
        <v>Tue</v>
      </c>
      <c r="S313" s="34">
        <f>WORKDAY(Table14[[#This Row],[Pay Date]],-3,'Non working days'!$A$3:$A$598)</f>
        <v>45757</v>
      </c>
      <c r="T313" s="31" t="str">
        <f>TEXT(Table14[[#This Row],[Upload Date]],"ddd")</f>
        <v>Thu</v>
      </c>
      <c r="U313" s="34">
        <f>WORKDAY(Table14[[#This Row],[Upload Date]],-5,'Non working days'!$A$3:$A$598)</f>
        <v>45750</v>
      </c>
      <c r="V313" s="31" t="str">
        <f>TEXT(Table14[[#This Row],[Deadline for Variation Submission]],"ddd")</f>
        <v>Thu</v>
      </c>
      <c r="W313" s="29"/>
      <c r="X313" s="1"/>
    </row>
    <row r="314" spans="1:24" x14ac:dyDescent="0.3">
      <c r="A314" t="str">
        <f>CONCATENATE(Table14[[#This Row],[Cipher]], " ",Table14[[#This Row],[Payment Type]])</f>
        <v>LNS Prescribing GMS</v>
      </c>
      <c r="B314" s="30" t="s">
        <v>146</v>
      </c>
      <c r="C314" s="30" t="s">
        <v>39</v>
      </c>
      <c r="D314" s="30" t="s">
        <v>147</v>
      </c>
      <c r="E314" s="30" t="s">
        <v>44</v>
      </c>
      <c r="F314" s="30">
        <v>19</v>
      </c>
      <c r="G314" s="30"/>
      <c r="H31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45766</v>
      </c>
      <c r="I314" s="31" t="str">
        <f>TEXT(Table14[[#This Row],[Standard Payment Date]],"ddd")</f>
        <v>Sat</v>
      </c>
      <c r="J314" s="31" t="str">
        <f>IF(ISNA(MATCH(Table14[[#This Row],[Standard Payment Date]],'Non working days'!$A$3:$A$226,0)),"N","Y")</f>
        <v>N</v>
      </c>
      <c r="K314" s="31" t="str">
        <f>IF(OR(Table14[[#This Row],[Unmodified Day of Week]]="Sat",Table14[[#This Row],[Unmodified Day of Week]]="Sun"),"Y","N")</f>
        <v>Y</v>
      </c>
      <c r="L314" s="31" t="str">
        <f>IF(OR(Table14[[#This Row],[Bank Holiday?]]="Y",Table14[[#This Row],[Weekend?]]="Y"),"Y","N")</f>
        <v>Y</v>
      </c>
      <c r="M314" s="31">
        <f>IF(AND(Table14[[#This Row],[Late if non working day]]="Late",Table14[[#This Row],[BH or Weekend]]="Y"),1,0)</f>
        <v>0</v>
      </c>
      <c r="N314" s="33">
        <f>NETWORKDAYS($H$2,Table14[[#This Row],[Standard Payment Date]],'Non working days'!$A$3:$A$27)</f>
        <v>13</v>
      </c>
      <c r="O314" s="33">
        <f>Table14[[#This Row],[NetWorkDays]]-1</f>
        <v>12</v>
      </c>
      <c r="P314" s="33">
        <f>Table14[[#This Row],[NetWorkDays]]</f>
        <v>13</v>
      </c>
      <c r="Q31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314" s="31" t="str">
        <f>TEXT(Table14[[#This Row],[Pay Date]],"ddd")</f>
        <v>Thu</v>
      </c>
      <c r="S314" s="34">
        <f>WORKDAY(Table14[[#This Row],[Pay Date]],-3,'Non working days'!$A$3:$A$598)</f>
        <v>45761</v>
      </c>
      <c r="T314" s="31" t="str">
        <f>TEXT(Table14[[#This Row],[Upload Date]],"ddd")</f>
        <v>Mon</v>
      </c>
      <c r="U314" s="34">
        <f>WORKDAY(Table14[[#This Row],[Upload Date]],-5,'Non working days'!$A$3:$A$598)</f>
        <v>45754</v>
      </c>
      <c r="V314" s="31" t="str">
        <f>TEXT(Table14[[#This Row],[Deadline for Variation Submission]],"ddd")</f>
        <v>Mon</v>
      </c>
      <c r="W314" s="29"/>
      <c r="X314" s="1"/>
    </row>
    <row r="315" spans="1:24" x14ac:dyDescent="0.3">
      <c r="A315" t="str">
        <f>CONCATENATE(Table14[[#This Row],[Cipher]], " ",Table14[[#This Row],[Payment Type]])</f>
        <v>LNS Prescribing PMS</v>
      </c>
      <c r="B315" s="30" t="s">
        <v>146</v>
      </c>
      <c r="C315" s="30" t="s">
        <v>39</v>
      </c>
      <c r="D315" s="30" t="s">
        <v>147</v>
      </c>
      <c r="E315" s="30" t="s">
        <v>45</v>
      </c>
      <c r="F315" s="30">
        <v>19</v>
      </c>
      <c r="G315" s="30"/>
      <c r="H31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45766</v>
      </c>
      <c r="I315" s="31" t="str">
        <f>TEXT(Table14[[#This Row],[Standard Payment Date]],"ddd")</f>
        <v>Sat</v>
      </c>
      <c r="J315" s="31" t="str">
        <f>IF(ISNA(MATCH(Table14[[#This Row],[Standard Payment Date]],'Non working days'!$A$3:$A$226,0)),"N","Y")</f>
        <v>N</v>
      </c>
      <c r="K315" s="31" t="str">
        <f>IF(OR(Table14[[#This Row],[Unmodified Day of Week]]="Sat",Table14[[#This Row],[Unmodified Day of Week]]="Sun"),"Y","N")</f>
        <v>Y</v>
      </c>
      <c r="L315" s="31" t="str">
        <f>IF(OR(Table14[[#This Row],[Bank Holiday?]]="Y",Table14[[#This Row],[Weekend?]]="Y"),"Y","N")</f>
        <v>Y</v>
      </c>
      <c r="M315" s="31">
        <f>IF(AND(Table14[[#This Row],[Late if non working day]]="Late",Table14[[#This Row],[BH or Weekend]]="Y"),1,0)</f>
        <v>0</v>
      </c>
      <c r="N315" s="33">
        <f>NETWORKDAYS($H$2,Table14[[#This Row],[Standard Payment Date]],'Non working days'!$A$3:$A$27)</f>
        <v>13</v>
      </c>
      <c r="O315" s="33">
        <f>Table14[[#This Row],[NetWorkDays]]-1</f>
        <v>12</v>
      </c>
      <c r="P315" s="33">
        <f>Table14[[#This Row],[NetWorkDays]]</f>
        <v>13</v>
      </c>
      <c r="Q31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315" s="31" t="str">
        <f>TEXT(Table14[[#This Row],[Pay Date]],"ddd")</f>
        <v>Thu</v>
      </c>
      <c r="S315" s="34">
        <f>WORKDAY(Table14[[#This Row],[Pay Date]],-3,'Non working days'!$A$3:$A$598)</f>
        <v>45761</v>
      </c>
      <c r="T315" s="31" t="str">
        <f>TEXT(Table14[[#This Row],[Upload Date]],"ddd")</f>
        <v>Mon</v>
      </c>
      <c r="U315" s="34">
        <f>WORKDAY(Table14[[#This Row],[Upload Date]],-5,'Non working days'!$A$3:$A$598)</f>
        <v>45754</v>
      </c>
      <c r="V315" s="31" t="str">
        <f>TEXT(Table14[[#This Row],[Deadline for Variation Submission]],"ddd")</f>
        <v>Mon</v>
      </c>
      <c r="W315" s="29"/>
      <c r="X315" s="1"/>
    </row>
    <row r="316" spans="1:24" x14ac:dyDescent="0.3">
      <c r="B316" s="30" t="s">
        <v>146</v>
      </c>
      <c r="C316" s="30" t="s">
        <v>39</v>
      </c>
      <c r="D316" s="30" t="s">
        <v>147</v>
      </c>
      <c r="E316" s="30" t="s">
        <v>50</v>
      </c>
      <c r="F316" s="30">
        <v>24</v>
      </c>
      <c r="G316" s="31"/>
      <c r="H31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16" s="31" t="str">
        <f>TEXT(Table14[[#This Row],[Standard Payment Date]],"ddd")</f>
        <v>Thu</v>
      </c>
      <c r="J316" s="31" t="str">
        <f>IF(ISNA(MATCH(Table14[[#This Row],[Standard Payment Date]],'Non working days'!$A$3:$A$226,0)),"N","Y")</f>
        <v>N</v>
      </c>
      <c r="K316" s="31" t="str">
        <f>IF(OR(Table14[[#This Row],[Unmodified Day of Week]]="Sat",Table14[[#This Row],[Unmodified Day of Week]]="Sun"),"Y","N")</f>
        <v>N</v>
      </c>
      <c r="L316" s="31" t="str">
        <f>IF(OR(Table14[[#This Row],[Bank Holiday?]]="Y",Table14[[#This Row],[Weekend?]]="Y"),"Y","N")</f>
        <v>N</v>
      </c>
      <c r="M316" s="31">
        <f>IF(AND(Table14[[#This Row],[Late if non working day]]="Late",Table14[[#This Row],[BH or Weekend]]="Y"),1,0)</f>
        <v>0</v>
      </c>
      <c r="N316" s="33">
        <f>NETWORKDAYS($H$2,Table14[[#This Row],[Standard Payment Date]],'Non working days'!$A$3:$A$27)</f>
        <v>16</v>
      </c>
      <c r="O316" s="33">
        <f>Table14[[#This Row],[NetWorkDays]]-1</f>
        <v>15</v>
      </c>
      <c r="P316" s="33">
        <f>Table14[[#This Row],[NetWorkDays]]</f>
        <v>16</v>
      </c>
      <c r="Q31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16" s="31" t="str">
        <f>TEXT(Table14[[#This Row],[Pay Date]],"ddd")</f>
        <v>Thu</v>
      </c>
      <c r="S316" s="34">
        <f>WORKDAY(Table14[[#This Row],[Pay Date]],-3,'Non working days'!$A$3:$A$598)</f>
        <v>45764</v>
      </c>
      <c r="T316" s="31" t="str">
        <f>TEXT(Table14[[#This Row],[Upload Date]],"ddd")</f>
        <v>Thu</v>
      </c>
      <c r="U316" s="34">
        <f>WORKDAY(Table14[[#This Row],[Upload Date]],-5,'Non working days'!$A$3:$A$598)</f>
        <v>45757</v>
      </c>
      <c r="V316" s="31" t="str">
        <f>TEXT(Table14[[#This Row],[Deadline for Variation Submission]],"ddd")</f>
        <v>Thu</v>
      </c>
      <c r="W316" s="29"/>
      <c r="X316" s="1"/>
    </row>
    <row r="317" spans="1:24" x14ac:dyDescent="0.3">
      <c r="A317" t="str">
        <f>CONCATENATE(Table14[[#This Row],[Cipher]], " ",Table14[[#This Row],[Payment Type]])</f>
        <v>LNT Pharmacy</v>
      </c>
      <c r="B317" s="30" t="s">
        <v>148</v>
      </c>
      <c r="C317" s="30" t="s">
        <v>39</v>
      </c>
      <c r="D317" s="30" t="s">
        <v>149</v>
      </c>
      <c r="E317" s="31" t="s">
        <v>48</v>
      </c>
      <c r="F317" s="30">
        <v>14</v>
      </c>
      <c r="G317" s="31"/>
      <c r="H31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317" s="31" t="str">
        <f>TEXT(Table14[[#This Row],[Standard Payment Date]],"ddd")</f>
        <v>Mon</v>
      </c>
      <c r="J317" s="31" t="str">
        <f>IF(ISNA(MATCH(Table14[[#This Row],[Standard Payment Date]],'Non working days'!$A$3:$A$226,0)),"N","Y")</f>
        <v>N</v>
      </c>
      <c r="K317" s="31" t="str">
        <f>IF(OR(Table14[[#This Row],[Unmodified Day of Week]]="Sat",Table14[[#This Row],[Unmodified Day of Week]]="Sun"),"Y","N")</f>
        <v>N</v>
      </c>
      <c r="L317" s="31" t="str">
        <f>IF(OR(Table14[[#This Row],[Bank Holiday?]]="Y",Table14[[#This Row],[Weekend?]]="Y"),"Y","N")</f>
        <v>N</v>
      </c>
      <c r="M317" s="31">
        <f>IF(AND(Table14[[#This Row],[Late if non working day]]="Late",Table14[[#This Row],[BH or Weekend]]="Y"),1,0)</f>
        <v>0</v>
      </c>
      <c r="N317" s="33">
        <f>NETWORKDAYS($H$2,Table14[[#This Row],[Standard Payment Date]],'Non working days'!$A$3:$A$27)</f>
        <v>10</v>
      </c>
      <c r="O317" s="33">
        <f>Table14[[#This Row],[NetWorkDays]]-1</f>
        <v>9</v>
      </c>
      <c r="P317" s="33">
        <f>Table14[[#This Row],[NetWorkDays]]</f>
        <v>10</v>
      </c>
      <c r="Q31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317" s="31" t="str">
        <f>TEXT(Table14[[#This Row],[Pay Date]],"ddd")</f>
        <v>Mon</v>
      </c>
      <c r="S317" s="34">
        <f>WORKDAY(Table14[[#This Row],[Pay Date]],-3,'Non working days'!$A$3:$A$598)</f>
        <v>45756</v>
      </c>
      <c r="T317" s="31" t="str">
        <f>TEXT(Table14[[#This Row],[Upload Date]],"ddd")</f>
        <v>Wed</v>
      </c>
      <c r="U317" s="34">
        <f>WORKDAY(Table14[[#This Row],[Upload Date]],-5,'Non working days'!$A$3:$A$598)</f>
        <v>45749</v>
      </c>
      <c r="V317" s="31" t="str">
        <f>TEXT(Table14[[#This Row],[Deadline for Variation Submission]],"ddd")</f>
        <v>Wed</v>
      </c>
      <c r="W317" s="29"/>
      <c r="X317" s="1"/>
    </row>
    <row r="318" spans="1:24" x14ac:dyDescent="0.3">
      <c r="A318" t="str">
        <f>CONCATENATE(Table14[[#This Row],[Cipher]], " ",Table14[[#This Row],[Payment Type]])</f>
        <v>LNT GMS</v>
      </c>
      <c r="B318" s="30" t="s">
        <v>148</v>
      </c>
      <c r="C318" s="30" t="s">
        <v>39</v>
      </c>
      <c r="D318" s="30" t="s">
        <v>149</v>
      </c>
      <c r="E318" s="30" t="s">
        <v>50</v>
      </c>
      <c r="F318" s="30">
        <v>20</v>
      </c>
      <c r="G318" s="31"/>
      <c r="H31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318" s="31" t="str">
        <f>TEXT(Table14[[#This Row],[Standard Payment Date]],"ddd")</f>
        <v>Sun</v>
      </c>
      <c r="J318" s="31" t="str">
        <f>IF(ISNA(MATCH(Table14[[#This Row],[Standard Payment Date]],'Non working days'!$A$3:$A$226,0)),"N","Y")</f>
        <v>N</v>
      </c>
      <c r="K318" s="31" t="str">
        <f>IF(OR(Table14[[#This Row],[Unmodified Day of Week]]="Sat",Table14[[#This Row],[Unmodified Day of Week]]="Sun"),"Y","N")</f>
        <v>Y</v>
      </c>
      <c r="L318" s="31" t="str">
        <f>IF(OR(Table14[[#This Row],[Bank Holiday?]]="Y",Table14[[#This Row],[Weekend?]]="Y"),"Y","N")</f>
        <v>Y</v>
      </c>
      <c r="M318" s="31">
        <f>IF(AND(Table14[[#This Row],[Late if non working day]]="Late",Table14[[#This Row],[BH or Weekend]]="Y"),1,0)</f>
        <v>0</v>
      </c>
      <c r="N318" s="33">
        <f>NETWORKDAYS($H$2,Table14[[#This Row],[Standard Payment Date]],'Non working days'!$A$3:$A$27)</f>
        <v>13</v>
      </c>
      <c r="O318" s="33">
        <f>Table14[[#This Row],[NetWorkDays]]-1</f>
        <v>12</v>
      </c>
      <c r="P318" s="33">
        <f>Table14[[#This Row],[NetWorkDays]]</f>
        <v>13</v>
      </c>
      <c r="Q31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318" s="31" t="str">
        <f>TEXT(Table14[[#This Row],[Pay Date]],"ddd")</f>
        <v>Thu</v>
      </c>
      <c r="S318" s="34">
        <f>WORKDAY(Table14[[#This Row],[Pay Date]],-3,'Non working days'!$A$3:$A$598)</f>
        <v>45761</v>
      </c>
      <c r="T318" s="31" t="str">
        <f>TEXT(Table14[[#This Row],[Upload Date]],"ddd")</f>
        <v>Mon</v>
      </c>
      <c r="U318" s="34">
        <f>WORKDAY(Table14[[#This Row],[Upload Date]],-5,'Non working days'!$A$3:$A$598)</f>
        <v>45754</v>
      </c>
      <c r="V318" s="31" t="str">
        <f>TEXT(Table14[[#This Row],[Deadline for Variation Submission]],"ddd")</f>
        <v>Mon</v>
      </c>
      <c r="W318" s="29"/>
      <c r="X318" s="1"/>
    </row>
    <row r="319" spans="1:24" x14ac:dyDescent="0.3">
      <c r="A319" t="str">
        <f>CONCATENATE(Table14[[#This Row],[Cipher]], " ",Table14[[#This Row],[Payment Type]])</f>
        <v>LNT A/PMS</v>
      </c>
      <c r="B319" s="30" t="s">
        <v>148</v>
      </c>
      <c r="C319" s="30" t="s">
        <v>39</v>
      </c>
      <c r="D319" s="30" t="s">
        <v>149</v>
      </c>
      <c r="E319" s="31" t="s">
        <v>49</v>
      </c>
      <c r="F319" s="30">
        <v>20</v>
      </c>
      <c r="G319" s="30"/>
      <c r="H31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319" s="31" t="str">
        <f>TEXT(Table14[[#This Row],[Standard Payment Date]],"ddd")</f>
        <v>Sun</v>
      </c>
      <c r="J319" s="31" t="str">
        <f>IF(ISNA(MATCH(Table14[[#This Row],[Standard Payment Date]],'Non working days'!$A$3:$A$226,0)),"N","Y")</f>
        <v>N</v>
      </c>
      <c r="K319" s="31" t="str">
        <f>IF(OR(Table14[[#This Row],[Unmodified Day of Week]]="Sat",Table14[[#This Row],[Unmodified Day of Week]]="Sun"),"Y","N")</f>
        <v>Y</v>
      </c>
      <c r="L319" s="31" t="str">
        <f>IF(OR(Table14[[#This Row],[Bank Holiday?]]="Y",Table14[[#This Row],[Weekend?]]="Y"),"Y","N")</f>
        <v>Y</v>
      </c>
      <c r="M319" s="31">
        <f>IF(AND(Table14[[#This Row],[Late if non working day]]="Late",Table14[[#This Row],[BH or Weekend]]="Y"),1,0)</f>
        <v>0</v>
      </c>
      <c r="N319" s="33">
        <f>NETWORKDAYS($H$2,Table14[[#This Row],[Standard Payment Date]],'Non working days'!$A$3:$A$27)</f>
        <v>13</v>
      </c>
      <c r="O319" s="33">
        <f>Table14[[#This Row],[NetWorkDays]]-1</f>
        <v>12</v>
      </c>
      <c r="P319" s="33">
        <f>Table14[[#This Row],[NetWorkDays]]</f>
        <v>13</v>
      </c>
      <c r="Q31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319" s="31" t="str">
        <f>TEXT(Table14[[#This Row],[Pay Date]],"ddd")</f>
        <v>Thu</v>
      </c>
      <c r="S319" s="34">
        <f>WORKDAY(Table14[[#This Row],[Pay Date]],-3,'Non working days'!$A$3:$A$598)</f>
        <v>45761</v>
      </c>
      <c r="T319" s="31" t="str">
        <f>TEXT(Table14[[#This Row],[Upload Date]],"ddd")</f>
        <v>Mon</v>
      </c>
      <c r="U319" s="34">
        <f>WORKDAY(Table14[[#This Row],[Upload Date]],-5,'Non working days'!$A$3:$A$598)</f>
        <v>45754</v>
      </c>
      <c r="V319" s="31" t="str">
        <f>TEXT(Table14[[#This Row],[Deadline for Variation Submission]],"ddd")</f>
        <v>Mon</v>
      </c>
      <c r="W319" s="29"/>
      <c r="X319" s="1"/>
    </row>
    <row r="320" spans="1:24" x14ac:dyDescent="0.3">
      <c r="A320" t="str">
        <f>CONCATENATE(Table14[[#This Row],[Cipher]], " ",Table14[[#This Row],[Payment Type]])</f>
        <v>LNT Prescribing GMS</v>
      </c>
      <c r="B320" s="30" t="s">
        <v>148</v>
      </c>
      <c r="C320" s="30" t="s">
        <v>39</v>
      </c>
      <c r="D320" s="30" t="s">
        <v>149</v>
      </c>
      <c r="E320" s="30" t="s">
        <v>44</v>
      </c>
      <c r="F320" s="30">
        <v>20</v>
      </c>
      <c r="G320" s="30"/>
      <c r="H32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320" s="31" t="str">
        <f>TEXT(Table14[[#This Row],[Standard Payment Date]],"ddd")</f>
        <v>Sun</v>
      </c>
      <c r="J320" s="31" t="str">
        <f>IF(ISNA(MATCH(Table14[[#This Row],[Standard Payment Date]],'Non working days'!$A$3:$A$226,0)),"N","Y")</f>
        <v>N</v>
      </c>
      <c r="K320" s="31" t="str">
        <f>IF(OR(Table14[[#This Row],[Unmodified Day of Week]]="Sat",Table14[[#This Row],[Unmodified Day of Week]]="Sun"),"Y","N")</f>
        <v>Y</v>
      </c>
      <c r="L320" s="31" t="str">
        <f>IF(OR(Table14[[#This Row],[Bank Holiday?]]="Y",Table14[[#This Row],[Weekend?]]="Y"),"Y","N")</f>
        <v>Y</v>
      </c>
      <c r="M320" s="31">
        <f>IF(AND(Table14[[#This Row],[Late if non working day]]="Late",Table14[[#This Row],[BH or Weekend]]="Y"),1,0)</f>
        <v>0</v>
      </c>
      <c r="N320" s="33">
        <f>NETWORKDAYS($H$2,Table14[[#This Row],[Standard Payment Date]],'Non working days'!$A$3:$A$27)</f>
        <v>13</v>
      </c>
      <c r="O320" s="33">
        <f>Table14[[#This Row],[NetWorkDays]]-1</f>
        <v>12</v>
      </c>
      <c r="P320" s="33">
        <f>Table14[[#This Row],[NetWorkDays]]</f>
        <v>13</v>
      </c>
      <c r="Q32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320" s="31" t="str">
        <f>TEXT(Table14[[#This Row],[Pay Date]],"ddd")</f>
        <v>Thu</v>
      </c>
      <c r="S320" s="34">
        <f>WORKDAY(Table14[[#This Row],[Pay Date]],-3,'Non working days'!$A$3:$A$598)</f>
        <v>45761</v>
      </c>
      <c r="T320" s="31" t="str">
        <f>TEXT(Table14[[#This Row],[Upload Date]],"ddd")</f>
        <v>Mon</v>
      </c>
      <c r="U320" s="34">
        <f>WORKDAY(Table14[[#This Row],[Upload Date]],-5,'Non working days'!$A$3:$A$598)</f>
        <v>45754</v>
      </c>
      <c r="V320" s="31" t="str">
        <f>TEXT(Table14[[#This Row],[Deadline for Variation Submission]],"ddd")</f>
        <v>Mon</v>
      </c>
      <c r="W320" s="29"/>
      <c r="X320" s="1"/>
    </row>
    <row r="321" spans="1:24" x14ac:dyDescent="0.3">
      <c r="A321" t="str">
        <f>CONCATENATE(Table14[[#This Row],[Cipher]], " ",Table14[[#This Row],[Payment Type]])</f>
        <v>LNT Prescribing PMS</v>
      </c>
      <c r="B321" s="30" t="s">
        <v>148</v>
      </c>
      <c r="C321" s="30" t="s">
        <v>39</v>
      </c>
      <c r="D321" s="30" t="s">
        <v>149</v>
      </c>
      <c r="E321" s="30" t="s">
        <v>45</v>
      </c>
      <c r="F321" s="30">
        <v>20</v>
      </c>
      <c r="G321" s="30"/>
      <c r="H32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321" s="31" t="str">
        <f>TEXT(Table14[[#This Row],[Standard Payment Date]],"ddd")</f>
        <v>Sun</v>
      </c>
      <c r="J321" s="31" t="str">
        <f>IF(ISNA(MATCH(Table14[[#This Row],[Standard Payment Date]],'Non working days'!$A$3:$A$226,0)),"N","Y")</f>
        <v>N</v>
      </c>
      <c r="K321" s="31" t="str">
        <f>IF(OR(Table14[[#This Row],[Unmodified Day of Week]]="Sat",Table14[[#This Row],[Unmodified Day of Week]]="Sun"),"Y","N")</f>
        <v>Y</v>
      </c>
      <c r="L321" s="31" t="str">
        <f>IF(OR(Table14[[#This Row],[Bank Holiday?]]="Y",Table14[[#This Row],[Weekend?]]="Y"),"Y","N")</f>
        <v>Y</v>
      </c>
      <c r="M321" s="31">
        <f>IF(AND(Table14[[#This Row],[Late if non working day]]="Late",Table14[[#This Row],[BH or Weekend]]="Y"),1,0)</f>
        <v>0</v>
      </c>
      <c r="N321" s="33">
        <f>NETWORKDAYS($H$2,Table14[[#This Row],[Standard Payment Date]],'Non working days'!$A$3:$A$27)</f>
        <v>13</v>
      </c>
      <c r="O321" s="33">
        <f>Table14[[#This Row],[NetWorkDays]]-1</f>
        <v>12</v>
      </c>
      <c r="P321" s="33">
        <f>Table14[[#This Row],[NetWorkDays]]</f>
        <v>13</v>
      </c>
      <c r="Q32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321" s="31" t="str">
        <f>TEXT(Table14[[#This Row],[Pay Date]],"ddd")</f>
        <v>Thu</v>
      </c>
      <c r="S321" s="34">
        <f>WORKDAY(Table14[[#This Row],[Pay Date]],-3,'Non working days'!$A$3:$A$598)</f>
        <v>45761</v>
      </c>
      <c r="T321" s="31" t="str">
        <f>TEXT(Table14[[#This Row],[Upload Date]],"ddd")</f>
        <v>Mon</v>
      </c>
      <c r="U321" s="34">
        <f>WORKDAY(Table14[[#This Row],[Upload Date]],-5,'Non working days'!$A$3:$A$598)</f>
        <v>45754</v>
      </c>
      <c r="V321" s="31" t="str">
        <f>TEXT(Table14[[#This Row],[Deadline for Variation Submission]],"ddd")</f>
        <v>Mon</v>
      </c>
      <c r="W321" s="29"/>
      <c r="X321" s="1"/>
    </row>
    <row r="322" spans="1:24" x14ac:dyDescent="0.3">
      <c r="A322" t="str">
        <f>CONCATENATE(Table14[[#This Row],[Cipher]], " ",Table14[[#This Row],[Payment Type]])</f>
        <v>LNW Pharmacy</v>
      </c>
      <c r="B322" s="30" t="s">
        <v>150</v>
      </c>
      <c r="C322" s="30" t="s">
        <v>39</v>
      </c>
      <c r="D322" s="30" t="s">
        <v>151</v>
      </c>
      <c r="E322" s="31" t="s">
        <v>48</v>
      </c>
      <c r="F322" s="30">
        <v>14</v>
      </c>
      <c r="G322" s="31"/>
      <c r="H32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322" s="31" t="str">
        <f>TEXT(Table14[[#This Row],[Standard Payment Date]],"ddd")</f>
        <v>Mon</v>
      </c>
      <c r="J322" s="31" t="str">
        <f>IF(ISNA(MATCH(Table14[[#This Row],[Standard Payment Date]],'Non working days'!$A$3:$A$226,0)),"N","Y")</f>
        <v>N</v>
      </c>
      <c r="K322" s="31" t="str">
        <f>IF(OR(Table14[[#This Row],[Unmodified Day of Week]]="Sat",Table14[[#This Row],[Unmodified Day of Week]]="Sun"),"Y","N")</f>
        <v>N</v>
      </c>
      <c r="L322" s="31" t="str">
        <f>IF(OR(Table14[[#This Row],[Bank Holiday?]]="Y",Table14[[#This Row],[Weekend?]]="Y"),"Y","N")</f>
        <v>N</v>
      </c>
      <c r="M322" s="31">
        <f>IF(AND(Table14[[#This Row],[Late if non working day]]="Late",Table14[[#This Row],[BH or Weekend]]="Y"),1,0)</f>
        <v>0</v>
      </c>
      <c r="N322" s="33">
        <f>NETWORKDAYS($H$2,Table14[[#This Row],[Standard Payment Date]],'Non working days'!$A$3:$A$27)</f>
        <v>10</v>
      </c>
      <c r="O322" s="33">
        <f>Table14[[#This Row],[NetWorkDays]]-1</f>
        <v>9</v>
      </c>
      <c r="P322" s="33">
        <f>Table14[[#This Row],[NetWorkDays]]</f>
        <v>10</v>
      </c>
      <c r="Q32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322" s="31" t="str">
        <f>TEXT(Table14[[#This Row],[Pay Date]],"ddd")</f>
        <v>Mon</v>
      </c>
      <c r="S322" s="34">
        <f>WORKDAY(Table14[[#This Row],[Pay Date]],-3,'Non working days'!$A$3:$A$598)</f>
        <v>45756</v>
      </c>
      <c r="T322" s="31" t="str">
        <f>TEXT(Table14[[#This Row],[Upload Date]],"ddd")</f>
        <v>Wed</v>
      </c>
      <c r="U322" s="34">
        <f>WORKDAY(Table14[[#This Row],[Upload Date]],-5,'Non working days'!$A$3:$A$598)</f>
        <v>45749</v>
      </c>
      <c r="V322" s="31" t="str">
        <f>TEXT(Table14[[#This Row],[Deadline for Variation Submission]],"ddd")</f>
        <v>Wed</v>
      </c>
      <c r="W322" s="29"/>
      <c r="X322" s="1"/>
    </row>
    <row r="323" spans="1:24" x14ac:dyDescent="0.3">
      <c r="B323" s="30" t="s">
        <v>150</v>
      </c>
      <c r="C323" s="30" t="s">
        <v>39</v>
      </c>
      <c r="D323" s="30" t="s">
        <v>151</v>
      </c>
      <c r="E323" s="31" t="s">
        <v>49</v>
      </c>
      <c r="F323" s="30">
        <v>15</v>
      </c>
      <c r="G323" s="30"/>
      <c r="H32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23" s="31" t="str">
        <f>TEXT(Table14[[#This Row],[Standard Payment Date]],"ddd")</f>
        <v>Tue</v>
      </c>
      <c r="J323" s="31" t="str">
        <f>IF(ISNA(MATCH(Table14[[#This Row],[Standard Payment Date]],'Non working days'!$A$3:$A$226,0)),"N","Y")</f>
        <v>N</v>
      </c>
      <c r="K323" s="31" t="str">
        <f>IF(OR(Table14[[#This Row],[Unmodified Day of Week]]="Sat",Table14[[#This Row],[Unmodified Day of Week]]="Sun"),"Y","N")</f>
        <v>N</v>
      </c>
      <c r="L323" s="31" t="str">
        <f>IF(OR(Table14[[#This Row],[Bank Holiday?]]="Y",Table14[[#This Row],[Weekend?]]="Y"),"Y","N")</f>
        <v>N</v>
      </c>
      <c r="M323" s="31">
        <f>IF(AND(Table14[[#This Row],[Late if non working day]]="Late",Table14[[#This Row],[BH or Weekend]]="Y"),1,0)</f>
        <v>0</v>
      </c>
      <c r="N323" s="33">
        <f>NETWORKDAYS($H$2,Table14[[#This Row],[Standard Payment Date]],'Non working days'!$A$3:$A$27)</f>
        <v>11</v>
      </c>
      <c r="O323" s="33">
        <f>Table14[[#This Row],[NetWorkDays]]-1</f>
        <v>10</v>
      </c>
      <c r="P323" s="33">
        <f>Table14[[#This Row],[NetWorkDays]]</f>
        <v>11</v>
      </c>
      <c r="Q32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23" s="31" t="str">
        <f>TEXT(Table14[[#This Row],[Pay Date]],"ddd")</f>
        <v>Tue</v>
      </c>
      <c r="S323" s="34">
        <f>WORKDAY(Table14[[#This Row],[Pay Date]],-3,'Non working days'!$A$3:$A$598)</f>
        <v>45757</v>
      </c>
      <c r="T323" s="31" t="str">
        <f>TEXT(Table14[[#This Row],[Upload Date]],"ddd")</f>
        <v>Thu</v>
      </c>
      <c r="U323" s="34">
        <f>WORKDAY(Table14[[#This Row],[Upload Date]],-5,'Non working days'!$A$3:$A$598)</f>
        <v>45750</v>
      </c>
      <c r="V323" s="31" t="str">
        <f>TEXT(Table14[[#This Row],[Deadline for Variation Submission]],"ddd")</f>
        <v>Thu</v>
      </c>
      <c r="W323" s="29"/>
      <c r="X323" s="1"/>
    </row>
    <row r="324" spans="1:24" x14ac:dyDescent="0.3">
      <c r="A324" t="str">
        <f>CONCATENATE(Table14[[#This Row],[Cipher]], " ",Table14[[#This Row],[Payment Type]])</f>
        <v>LNW Prescribing GMS</v>
      </c>
      <c r="B324" s="30" t="s">
        <v>150</v>
      </c>
      <c r="C324" s="30" t="s">
        <v>39</v>
      </c>
      <c r="D324" s="30" t="s">
        <v>151</v>
      </c>
      <c r="E324" s="30" t="s">
        <v>44</v>
      </c>
      <c r="F324" s="30">
        <v>19</v>
      </c>
      <c r="G324" s="30"/>
      <c r="H32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45766</v>
      </c>
      <c r="I324" s="31" t="str">
        <f>TEXT(Table14[[#This Row],[Standard Payment Date]],"ddd")</f>
        <v>Sat</v>
      </c>
      <c r="J324" s="31" t="str">
        <f>IF(ISNA(MATCH(Table14[[#This Row],[Standard Payment Date]],'Non working days'!$A$3:$A$226,0)),"N","Y")</f>
        <v>N</v>
      </c>
      <c r="K324" s="31" t="str">
        <f>IF(OR(Table14[[#This Row],[Unmodified Day of Week]]="Sat",Table14[[#This Row],[Unmodified Day of Week]]="Sun"),"Y","N")</f>
        <v>Y</v>
      </c>
      <c r="L324" s="31" t="str">
        <f>IF(OR(Table14[[#This Row],[Bank Holiday?]]="Y",Table14[[#This Row],[Weekend?]]="Y"),"Y","N")</f>
        <v>Y</v>
      </c>
      <c r="M324" s="31">
        <f>IF(AND(Table14[[#This Row],[Late if non working day]]="Late",Table14[[#This Row],[BH or Weekend]]="Y"),1,0)</f>
        <v>0</v>
      </c>
      <c r="N324" s="33">
        <f>NETWORKDAYS($H$2,Table14[[#This Row],[Standard Payment Date]],'Non working days'!$A$3:$A$27)</f>
        <v>13</v>
      </c>
      <c r="O324" s="33">
        <f>Table14[[#This Row],[NetWorkDays]]-1</f>
        <v>12</v>
      </c>
      <c r="P324" s="33">
        <f>Table14[[#This Row],[NetWorkDays]]</f>
        <v>13</v>
      </c>
      <c r="Q32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324" s="31" t="str">
        <f>TEXT(Table14[[#This Row],[Pay Date]],"ddd")</f>
        <v>Thu</v>
      </c>
      <c r="S324" s="34">
        <f>WORKDAY(Table14[[#This Row],[Pay Date]],-3,'Non working days'!$A$3:$A$598)</f>
        <v>45761</v>
      </c>
      <c r="T324" s="31" t="str">
        <f>TEXT(Table14[[#This Row],[Upload Date]],"ddd")</f>
        <v>Mon</v>
      </c>
      <c r="U324" s="34">
        <f>WORKDAY(Table14[[#This Row],[Upload Date]],-5,'Non working days'!$A$3:$A$598)</f>
        <v>45754</v>
      </c>
      <c r="V324" s="31" t="str">
        <f>TEXT(Table14[[#This Row],[Deadline for Variation Submission]],"ddd")</f>
        <v>Mon</v>
      </c>
      <c r="W324" s="29"/>
      <c r="X324" s="1"/>
    </row>
    <row r="325" spans="1:24" x14ac:dyDescent="0.3">
      <c r="A325" t="str">
        <f>CONCATENATE(Table14[[#This Row],[Cipher]], " ",Table14[[#This Row],[Payment Type]])</f>
        <v>LNW Prescribing PMS</v>
      </c>
      <c r="B325" s="30" t="s">
        <v>150</v>
      </c>
      <c r="C325" s="30" t="s">
        <v>39</v>
      </c>
      <c r="D325" s="30" t="s">
        <v>151</v>
      </c>
      <c r="E325" s="30" t="s">
        <v>45</v>
      </c>
      <c r="F325" s="30">
        <v>19</v>
      </c>
      <c r="G325" s="30"/>
      <c r="H32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45766</v>
      </c>
      <c r="I325" s="31" t="str">
        <f>TEXT(Table14[[#This Row],[Standard Payment Date]],"ddd")</f>
        <v>Sat</v>
      </c>
      <c r="J325" s="31" t="str">
        <f>IF(ISNA(MATCH(Table14[[#This Row],[Standard Payment Date]],'Non working days'!$A$3:$A$226,0)),"N","Y")</f>
        <v>N</v>
      </c>
      <c r="K325" s="31" t="str">
        <f>IF(OR(Table14[[#This Row],[Unmodified Day of Week]]="Sat",Table14[[#This Row],[Unmodified Day of Week]]="Sun"),"Y","N")</f>
        <v>Y</v>
      </c>
      <c r="L325" s="31" t="str">
        <f>IF(OR(Table14[[#This Row],[Bank Holiday?]]="Y",Table14[[#This Row],[Weekend?]]="Y"),"Y","N")</f>
        <v>Y</v>
      </c>
      <c r="M325" s="31">
        <f>IF(AND(Table14[[#This Row],[Late if non working day]]="Late",Table14[[#This Row],[BH or Weekend]]="Y"),1,0)</f>
        <v>0</v>
      </c>
      <c r="N325" s="33">
        <f>NETWORKDAYS($H$2,Table14[[#This Row],[Standard Payment Date]],'Non working days'!$A$3:$A$27)</f>
        <v>13</v>
      </c>
      <c r="O325" s="33">
        <f>Table14[[#This Row],[NetWorkDays]]-1</f>
        <v>12</v>
      </c>
      <c r="P325" s="33">
        <f>Table14[[#This Row],[NetWorkDays]]</f>
        <v>13</v>
      </c>
      <c r="Q32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325" s="31" t="str">
        <f>TEXT(Table14[[#This Row],[Pay Date]],"ddd")</f>
        <v>Thu</v>
      </c>
      <c r="S325" s="34">
        <f>WORKDAY(Table14[[#This Row],[Pay Date]],-3,'Non working days'!$A$3:$A$598)</f>
        <v>45761</v>
      </c>
      <c r="T325" s="31" t="str">
        <f>TEXT(Table14[[#This Row],[Upload Date]],"ddd")</f>
        <v>Mon</v>
      </c>
      <c r="U325" s="34">
        <f>WORKDAY(Table14[[#This Row],[Upload Date]],-5,'Non working days'!$A$3:$A$598)</f>
        <v>45754</v>
      </c>
      <c r="V325" s="31" t="str">
        <f>TEXT(Table14[[#This Row],[Deadline for Variation Submission]],"ddd")</f>
        <v>Mon</v>
      </c>
      <c r="W325" s="29"/>
      <c r="X325" s="1"/>
    </row>
    <row r="326" spans="1:24" x14ac:dyDescent="0.3">
      <c r="A326" t="str">
        <f>CONCATENATE(Table14[[#This Row],[Cipher]], " ",Table14[[#This Row],[Payment Type]])</f>
        <v>LNW GMS</v>
      </c>
      <c r="B326" s="30" t="s">
        <v>150</v>
      </c>
      <c r="C326" s="30" t="s">
        <v>39</v>
      </c>
      <c r="D326" s="30" t="s">
        <v>151</v>
      </c>
      <c r="E326" s="30" t="s">
        <v>50</v>
      </c>
      <c r="F326" s="30">
        <v>24</v>
      </c>
      <c r="G326" s="31"/>
      <c r="H32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26" s="31" t="str">
        <f>TEXT(Table14[[#This Row],[Standard Payment Date]],"ddd")</f>
        <v>Thu</v>
      </c>
      <c r="J326" s="31" t="str">
        <f>IF(ISNA(MATCH(Table14[[#This Row],[Standard Payment Date]],'Non working days'!$A$3:$A$226,0)),"N","Y")</f>
        <v>N</v>
      </c>
      <c r="K326" s="31" t="str">
        <f>IF(OR(Table14[[#This Row],[Unmodified Day of Week]]="Sat",Table14[[#This Row],[Unmodified Day of Week]]="Sun"),"Y","N")</f>
        <v>N</v>
      </c>
      <c r="L326" s="31" t="str">
        <f>IF(OR(Table14[[#This Row],[Bank Holiday?]]="Y",Table14[[#This Row],[Weekend?]]="Y"),"Y","N")</f>
        <v>N</v>
      </c>
      <c r="M326" s="31">
        <f>IF(AND(Table14[[#This Row],[Late if non working day]]="Late",Table14[[#This Row],[BH or Weekend]]="Y"),1,0)</f>
        <v>0</v>
      </c>
      <c r="N326" s="33">
        <f>NETWORKDAYS($H$2,Table14[[#This Row],[Standard Payment Date]],'Non working days'!$A$3:$A$27)</f>
        <v>16</v>
      </c>
      <c r="O326" s="33">
        <f>Table14[[#This Row],[NetWorkDays]]-1</f>
        <v>15</v>
      </c>
      <c r="P326" s="33">
        <f>Table14[[#This Row],[NetWorkDays]]</f>
        <v>16</v>
      </c>
      <c r="Q32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26" s="31" t="str">
        <f>TEXT(Table14[[#This Row],[Pay Date]],"ddd")</f>
        <v>Thu</v>
      </c>
      <c r="S326" s="34">
        <f>WORKDAY(Table14[[#This Row],[Pay Date]],-3,'Non working days'!$A$3:$A$598)</f>
        <v>45764</v>
      </c>
      <c r="T326" s="31" t="str">
        <f>TEXT(Table14[[#This Row],[Upload Date]],"ddd")</f>
        <v>Thu</v>
      </c>
      <c r="U326" s="34">
        <f>WORKDAY(Table14[[#This Row],[Upload Date]],-5,'Non working days'!$A$3:$A$598)</f>
        <v>45757</v>
      </c>
      <c r="V326" s="31" t="str">
        <f>TEXT(Table14[[#This Row],[Deadline for Variation Submission]],"ddd")</f>
        <v>Thu</v>
      </c>
      <c r="W326" s="29"/>
      <c r="X326" s="1"/>
    </row>
    <row r="327" spans="1:24" x14ac:dyDescent="0.3">
      <c r="A327" t="str">
        <f>CONCATENATE(Table14[[#This Row],[Cipher]], " ",Table14[[#This Row],[Payment Type]])</f>
        <v>MAN Pharmacy</v>
      </c>
      <c r="B327" s="30" t="s">
        <v>152</v>
      </c>
      <c r="C327" s="30" t="s">
        <v>39</v>
      </c>
      <c r="D327" s="30" t="s">
        <v>153</v>
      </c>
      <c r="E327" s="31" t="s">
        <v>48</v>
      </c>
      <c r="F327" s="30">
        <v>14</v>
      </c>
      <c r="G327" s="31"/>
      <c r="H32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327" s="31" t="str">
        <f>TEXT(Table14[[#This Row],[Standard Payment Date]],"ddd")</f>
        <v>Mon</v>
      </c>
      <c r="J327" s="31" t="str">
        <f>IF(ISNA(MATCH(Table14[[#This Row],[Standard Payment Date]],'Non working days'!$A$3:$A$226,0)),"N","Y")</f>
        <v>N</v>
      </c>
      <c r="K327" s="31" t="str">
        <f>IF(OR(Table14[[#This Row],[Unmodified Day of Week]]="Sat",Table14[[#This Row],[Unmodified Day of Week]]="Sun"),"Y","N")</f>
        <v>N</v>
      </c>
      <c r="L327" s="31" t="str">
        <f>IF(OR(Table14[[#This Row],[Bank Holiday?]]="Y",Table14[[#This Row],[Weekend?]]="Y"),"Y","N")</f>
        <v>N</v>
      </c>
      <c r="M327" s="31">
        <f>IF(AND(Table14[[#This Row],[Late if non working day]]="Late",Table14[[#This Row],[BH or Weekend]]="Y"),1,0)</f>
        <v>0</v>
      </c>
      <c r="N327" s="33">
        <f>NETWORKDAYS($H$2,Table14[[#This Row],[Standard Payment Date]],'Non working days'!$A$3:$A$27)</f>
        <v>10</v>
      </c>
      <c r="O327" s="33">
        <f>Table14[[#This Row],[NetWorkDays]]-1</f>
        <v>9</v>
      </c>
      <c r="P327" s="33">
        <f>Table14[[#This Row],[NetWorkDays]]</f>
        <v>10</v>
      </c>
      <c r="Q32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327" s="31" t="str">
        <f>TEXT(Table14[[#This Row],[Pay Date]],"ddd")</f>
        <v>Mon</v>
      </c>
      <c r="S327" s="34">
        <f>WORKDAY(Table14[[#This Row],[Pay Date]],-3,'Non working days'!$A$3:$A$598)</f>
        <v>45756</v>
      </c>
      <c r="T327" s="31" t="str">
        <f>TEXT(Table14[[#This Row],[Upload Date]],"ddd")</f>
        <v>Wed</v>
      </c>
      <c r="U327" s="34">
        <f>WORKDAY(Table14[[#This Row],[Upload Date]],-5,'Non working days'!$A$3:$A$598)</f>
        <v>45749</v>
      </c>
      <c r="V327" s="31" t="str">
        <f>TEXT(Table14[[#This Row],[Deadline for Variation Submission]],"ddd")</f>
        <v>Wed</v>
      </c>
      <c r="W327" s="29"/>
      <c r="X327" s="1"/>
    </row>
    <row r="328" spans="1:24" x14ac:dyDescent="0.3">
      <c r="A328" t="str">
        <f>CONCATENATE(Table14[[#This Row],[Cipher]], " ",Table14[[#This Row],[Payment Type]])</f>
        <v>MAN GMS</v>
      </c>
      <c r="B328" s="30" t="s">
        <v>152</v>
      </c>
      <c r="C328" s="30" t="s">
        <v>39</v>
      </c>
      <c r="D328" s="30" t="s">
        <v>153</v>
      </c>
      <c r="E328" s="30" t="s">
        <v>50</v>
      </c>
      <c r="F328" s="30">
        <v>15</v>
      </c>
      <c r="G328" s="31"/>
      <c r="H32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28" s="31" t="str">
        <f>TEXT(Table14[[#This Row],[Standard Payment Date]],"ddd")</f>
        <v>Tue</v>
      </c>
      <c r="J328" s="31" t="str">
        <f>IF(ISNA(MATCH(Table14[[#This Row],[Standard Payment Date]],'Non working days'!$A$3:$A$226,0)),"N","Y")</f>
        <v>N</v>
      </c>
      <c r="K328" s="31" t="str">
        <f>IF(OR(Table14[[#This Row],[Unmodified Day of Week]]="Sat",Table14[[#This Row],[Unmodified Day of Week]]="Sun"),"Y","N")</f>
        <v>N</v>
      </c>
      <c r="L328" s="31" t="str">
        <f>IF(OR(Table14[[#This Row],[Bank Holiday?]]="Y",Table14[[#This Row],[Weekend?]]="Y"),"Y","N")</f>
        <v>N</v>
      </c>
      <c r="M328" s="31">
        <f>IF(AND(Table14[[#This Row],[Late if non working day]]="Late",Table14[[#This Row],[BH or Weekend]]="Y"),1,0)</f>
        <v>0</v>
      </c>
      <c r="N328" s="33">
        <f>NETWORKDAYS($H$2,Table14[[#This Row],[Standard Payment Date]],'Non working days'!$A$3:$A$27)</f>
        <v>11</v>
      </c>
      <c r="O328" s="33">
        <f>Table14[[#This Row],[NetWorkDays]]-1</f>
        <v>10</v>
      </c>
      <c r="P328" s="33">
        <f>Table14[[#This Row],[NetWorkDays]]</f>
        <v>11</v>
      </c>
      <c r="Q32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28" s="31" t="str">
        <f>TEXT(Table14[[#This Row],[Pay Date]],"ddd")</f>
        <v>Tue</v>
      </c>
      <c r="S328" s="34">
        <f>WORKDAY(Table14[[#This Row],[Pay Date]],-3,'Non working days'!$A$3:$A$598)</f>
        <v>45757</v>
      </c>
      <c r="T328" s="31" t="str">
        <f>TEXT(Table14[[#This Row],[Upload Date]],"ddd")</f>
        <v>Thu</v>
      </c>
      <c r="U328" s="34">
        <f>WORKDAY(Table14[[#This Row],[Upload Date]],-5,'Non working days'!$A$3:$A$598)</f>
        <v>45750</v>
      </c>
      <c r="V328" s="31" t="str">
        <f>TEXT(Table14[[#This Row],[Deadline for Variation Submission]],"ddd")</f>
        <v>Thu</v>
      </c>
      <c r="W328" s="29"/>
      <c r="X328" s="1"/>
    </row>
    <row r="329" spans="1:24" x14ac:dyDescent="0.3">
      <c r="A329" t="str">
        <f>CONCATENATE(Table14[[#This Row],[Cipher]], " ",Table14[[#This Row],[Payment Type]])</f>
        <v>MAN A/PMS</v>
      </c>
      <c r="B329" s="30" t="s">
        <v>152</v>
      </c>
      <c r="C329" s="30" t="s">
        <v>39</v>
      </c>
      <c r="D329" s="30" t="s">
        <v>153</v>
      </c>
      <c r="E329" s="31" t="s">
        <v>49</v>
      </c>
      <c r="F329" s="30">
        <v>15</v>
      </c>
      <c r="G329" s="30"/>
      <c r="H32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29" s="31" t="str">
        <f>TEXT(Table14[[#This Row],[Standard Payment Date]],"ddd")</f>
        <v>Tue</v>
      </c>
      <c r="J329" s="31" t="str">
        <f>IF(ISNA(MATCH(Table14[[#This Row],[Standard Payment Date]],'Non working days'!$A$3:$A$226,0)),"N","Y")</f>
        <v>N</v>
      </c>
      <c r="K329" s="31" t="str">
        <f>IF(OR(Table14[[#This Row],[Unmodified Day of Week]]="Sat",Table14[[#This Row],[Unmodified Day of Week]]="Sun"),"Y","N")</f>
        <v>N</v>
      </c>
      <c r="L329" s="31" t="str">
        <f>IF(OR(Table14[[#This Row],[Bank Holiday?]]="Y",Table14[[#This Row],[Weekend?]]="Y"),"Y","N")</f>
        <v>N</v>
      </c>
      <c r="M329" s="31">
        <f>IF(AND(Table14[[#This Row],[Late if non working day]]="Late",Table14[[#This Row],[BH or Weekend]]="Y"),1,0)</f>
        <v>0</v>
      </c>
      <c r="N329" s="33">
        <f>NETWORKDAYS($H$2,Table14[[#This Row],[Standard Payment Date]],'Non working days'!$A$3:$A$27)</f>
        <v>11</v>
      </c>
      <c r="O329" s="33">
        <f>Table14[[#This Row],[NetWorkDays]]-1</f>
        <v>10</v>
      </c>
      <c r="P329" s="33">
        <f>Table14[[#This Row],[NetWorkDays]]</f>
        <v>11</v>
      </c>
      <c r="Q32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29" s="31" t="str">
        <f>TEXT(Table14[[#This Row],[Pay Date]],"ddd")</f>
        <v>Tue</v>
      </c>
      <c r="S329" s="34">
        <f>WORKDAY(Table14[[#This Row],[Pay Date]],-3,'Non working days'!$A$3:$A$598)</f>
        <v>45757</v>
      </c>
      <c r="T329" s="31" t="str">
        <f>TEXT(Table14[[#This Row],[Upload Date]],"ddd")</f>
        <v>Thu</v>
      </c>
      <c r="U329" s="34">
        <f>WORKDAY(Table14[[#This Row],[Upload Date]],-5,'Non working days'!$A$3:$A$598)</f>
        <v>45750</v>
      </c>
      <c r="V329" s="31" t="str">
        <f>TEXT(Table14[[#This Row],[Deadline for Variation Submission]],"ddd")</f>
        <v>Thu</v>
      </c>
      <c r="W329" s="29"/>
      <c r="X329" s="1"/>
    </row>
    <row r="330" spans="1:24" x14ac:dyDescent="0.3">
      <c r="A330" t="str">
        <f>CONCATENATE(Table14[[#This Row],[Cipher]], " ",Table14[[#This Row],[Payment Type]])</f>
        <v>MAN Prescribing GMS</v>
      </c>
      <c r="B330" s="30" t="s">
        <v>152</v>
      </c>
      <c r="C330" s="30" t="s">
        <v>39</v>
      </c>
      <c r="D330" s="30" t="s">
        <v>153</v>
      </c>
      <c r="E330" s="30" t="s">
        <v>44</v>
      </c>
      <c r="F330" s="30" t="s">
        <v>51</v>
      </c>
      <c r="G330" s="30"/>
      <c r="H33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30" s="31" t="str">
        <f>TEXT(Table14[[#This Row],[Standard Payment Date]],"ddd")</f>
        <v>Wed</v>
      </c>
      <c r="J330" s="31" t="str">
        <f>IF(ISNA(MATCH(Table14[[#This Row],[Standard Payment Date]],'Non working days'!$A$3:$A$226,0)),"N","Y")</f>
        <v>N</v>
      </c>
      <c r="K330" s="31" t="str">
        <f>IF(OR(Table14[[#This Row],[Unmodified Day of Week]]="Sat",Table14[[#This Row],[Unmodified Day of Week]]="Sun"),"Y","N")</f>
        <v>N</v>
      </c>
      <c r="L330" s="31" t="str">
        <f>IF(OR(Table14[[#This Row],[Bank Holiday?]]="Y",Table14[[#This Row],[Weekend?]]="Y"),"Y","N")</f>
        <v>N</v>
      </c>
      <c r="M330" s="31">
        <f>IF(AND(Table14[[#This Row],[Late if non working day]]="Late",Table14[[#This Row],[BH or Weekend]]="Y"),1,0)</f>
        <v>0</v>
      </c>
      <c r="N330" s="33">
        <f>NETWORKDAYS($H$2,Table14[[#This Row],[Standard Payment Date]],'Non working days'!$A$3:$A$27)</f>
        <v>20</v>
      </c>
      <c r="O330" s="33">
        <f>Table14[[#This Row],[NetWorkDays]]-1</f>
        <v>19</v>
      </c>
      <c r="P330" s="33">
        <f>Table14[[#This Row],[NetWorkDays]]</f>
        <v>20</v>
      </c>
      <c r="Q33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30" s="31" t="str">
        <f>TEXT(Table14[[#This Row],[Pay Date]],"ddd")</f>
        <v>Wed</v>
      </c>
      <c r="S330" s="34">
        <f>WORKDAY(Table14[[#This Row],[Pay Date]],-3,'Non working days'!$A$3:$A$598)</f>
        <v>45772</v>
      </c>
      <c r="T330" s="31" t="str">
        <f>TEXT(Table14[[#This Row],[Upload Date]],"ddd")</f>
        <v>Fri</v>
      </c>
      <c r="U330" s="34">
        <f>WORKDAY(Table14[[#This Row],[Upload Date]],-5,'Non working days'!$A$3:$A$598)</f>
        <v>45763</v>
      </c>
      <c r="V330" s="31" t="str">
        <f>TEXT(Table14[[#This Row],[Deadline for Variation Submission]],"ddd")</f>
        <v>Wed</v>
      </c>
      <c r="W330" s="29"/>
      <c r="X330" s="1"/>
    </row>
    <row r="331" spans="1:24" x14ac:dyDescent="0.3">
      <c r="A331" t="str">
        <f>CONCATENATE(Table14[[#This Row],[Cipher]], " ",Table14[[#This Row],[Payment Type]])</f>
        <v>MAN Prescribing PMS</v>
      </c>
      <c r="B331" s="30" t="s">
        <v>152</v>
      </c>
      <c r="C331" s="30" t="s">
        <v>39</v>
      </c>
      <c r="D331" s="30" t="s">
        <v>153</v>
      </c>
      <c r="E331" s="30" t="s">
        <v>45</v>
      </c>
      <c r="F331" s="30" t="s">
        <v>51</v>
      </c>
      <c r="G331" s="30"/>
      <c r="H33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31" s="31" t="str">
        <f>TEXT(Table14[[#This Row],[Standard Payment Date]],"ddd")</f>
        <v>Wed</v>
      </c>
      <c r="J331" s="31" t="str">
        <f>IF(ISNA(MATCH(Table14[[#This Row],[Standard Payment Date]],'Non working days'!$A$3:$A$226,0)),"N","Y")</f>
        <v>N</v>
      </c>
      <c r="K331" s="31" t="str">
        <f>IF(OR(Table14[[#This Row],[Unmodified Day of Week]]="Sat",Table14[[#This Row],[Unmodified Day of Week]]="Sun"),"Y","N")</f>
        <v>N</v>
      </c>
      <c r="L331" s="31" t="str">
        <f>IF(OR(Table14[[#This Row],[Bank Holiday?]]="Y",Table14[[#This Row],[Weekend?]]="Y"),"Y","N")</f>
        <v>N</v>
      </c>
      <c r="M331" s="31">
        <f>IF(AND(Table14[[#This Row],[Late if non working day]]="Late",Table14[[#This Row],[BH or Weekend]]="Y"),1,0)</f>
        <v>0</v>
      </c>
      <c r="N331" s="33">
        <f>NETWORKDAYS($H$2,Table14[[#This Row],[Standard Payment Date]],'Non working days'!$A$3:$A$27)</f>
        <v>20</v>
      </c>
      <c r="O331" s="33">
        <f>Table14[[#This Row],[NetWorkDays]]-1</f>
        <v>19</v>
      </c>
      <c r="P331" s="33">
        <f>Table14[[#This Row],[NetWorkDays]]</f>
        <v>20</v>
      </c>
      <c r="Q33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31" s="31" t="str">
        <f>TEXT(Table14[[#This Row],[Pay Date]],"ddd")</f>
        <v>Wed</v>
      </c>
      <c r="S331" s="34">
        <f>WORKDAY(Table14[[#This Row],[Pay Date]],-3,'Non working days'!$A$3:$A$598)</f>
        <v>45772</v>
      </c>
      <c r="T331" s="31" t="str">
        <f>TEXT(Table14[[#This Row],[Upload Date]],"ddd")</f>
        <v>Fri</v>
      </c>
      <c r="U331" s="34">
        <f>WORKDAY(Table14[[#This Row],[Upload Date]],-5,'Non working days'!$A$3:$A$598)</f>
        <v>45763</v>
      </c>
      <c r="V331" s="31" t="str">
        <f>TEXT(Table14[[#This Row],[Deadline for Variation Submission]],"ddd")</f>
        <v>Wed</v>
      </c>
      <c r="W331" s="29"/>
      <c r="X331" s="1"/>
    </row>
    <row r="332" spans="1:24" x14ac:dyDescent="0.3">
      <c r="A332" t="str">
        <f>CONCATENATE(Table14[[#This Row],[Cipher]], " ",Table14[[#This Row],[Payment Type]])</f>
        <v>MID Pharmacy</v>
      </c>
      <c r="B332" s="30" t="s">
        <v>154</v>
      </c>
      <c r="C332" s="30" t="s">
        <v>39</v>
      </c>
      <c r="D332" s="30" t="s">
        <v>155</v>
      </c>
      <c r="E332" s="31" t="s">
        <v>48</v>
      </c>
      <c r="F332" s="30">
        <v>14</v>
      </c>
      <c r="G332" s="31"/>
      <c r="H33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332" s="31" t="str">
        <f>TEXT(Table14[[#This Row],[Standard Payment Date]],"ddd")</f>
        <v>Mon</v>
      </c>
      <c r="J332" s="31" t="str">
        <f>IF(ISNA(MATCH(Table14[[#This Row],[Standard Payment Date]],'Non working days'!$A$3:$A$226,0)),"N","Y")</f>
        <v>N</v>
      </c>
      <c r="K332" s="31" t="str">
        <f>IF(OR(Table14[[#This Row],[Unmodified Day of Week]]="Sat",Table14[[#This Row],[Unmodified Day of Week]]="Sun"),"Y","N")</f>
        <v>N</v>
      </c>
      <c r="L332" s="31" t="str">
        <f>IF(OR(Table14[[#This Row],[Bank Holiday?]]="Y",Table14[[#This Row],[Weekend?]]="Y"),"Y","N")</f>
        <v>N</v>
      </c>
      <c r="M332" s="31">
        <f>IF(AND(Table14[[#This Row],[Late if non working day]]="Late",Table14[[#This Row],[BH or Weekend]]="Y"),1,0)</f>
        <v>0</v>
      </c>
      <c r="N332" s="33">
        <f>NETWORKDAYS($H$2,Table14[[#This Row],[Standard Payment Date]],'Non working days'!$A$3:$A$27)</f>
        <v>10</v>
      </c>
      <c r="O332" s="33">
        <f>Table14[[#This Row],[NetWorkDays]]-1</f>
        <v>9</v>
      </c>
      <c r="P332" s="33">
        <f>Table14[[#This Row],[NetWorkDays]]</f>
        <v>10</v>
      </c>
      <c r="Q33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332" s="31" t="str">
        <f>TEXT(Table14[[#This Row],[Pay Date]],"ddd")</f>
        <v>Mon</v>
      </c>
      <c r="S332" s="34">
        <f>WORKDAY(Table14[[#This Row],[Pay Date]],-3,'Non working days'!$A$3:$A$598)</f>
        <v>45756</v>
      </c>
      <c r="T332" s="31" t="str">
        <f>TEXT(Table14[[#This Row],[Upload Date]],"ddd")</f>
        <v>Wed</v>
      </c>
      <c r="U332" s="34">
        <f>WORKDAY(Table14[[#This Row],[Upload Date]],-5,'Non working days'!$A$3:$A$598)</f>
        <v>45749</v>
      </c>
      <c r="V332" s="31" t="str">
        <f>TEXT(Table14[[#This Row],[Deadline for Variation Submission]],"ddd")</f>
        <v>Wed</v>
      </c>
      <c r="W332" s="29"/>
      <c r="X332" s="1"/>
    </row>
    <row r="333" spans="1:24" x14ac:dyDescent="0.3">
      <c r="A333" t="str">
        <f>CONCATENATE(Table14[[#This Row],[Cipher]], " ",Table14[[#This Row],[Payment Type]])</f>
        <v>MID GMS</v>
      </c>
      <c r="B333" s="30" t="s">
        <v>154</v>
      </c>
      <c r="C333" s="30" t="s">
        <v>39</v>
      </c>
      <c r="D333" s="30" t="s">
        <v>155</v>
      </c>
      <c r="E333" s="30" t="s">
        <v>50</v>
      </c>
      <c r="F333" s="30">
        <v>15</v>
      </c>
      <c r="G333" s="31"/>
      <c r="H33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33" s="31" t="str">
        <f>TEXT(Table14[[#This Row],[Standard Payment Date]],"ddd")</f>
        <v>Tue</v>
      </c>
      <c r="J333" s="31" t="str">
        <f>IF(ISNA(MATCH(Table14[[#This Row],[Standard Payment Date]],'Non working days'!$A$3:$A$226,0)),"N","Y")</f>
        <v>N</v>
      </c>
      <c r="K333" s="31" t="str">
        <f>IF(OR(Table14[[#This Row],[Unmodified Day of Week]]="Sat",Table14[[#This Row],[Unmodified Day of Week]]="Sun"),"Y","N")</f>
        <v>N</v>
      </c>
      <c r="L333" s="31" t="str">
        <f>IF(OR(Table14[[#This Row],[Bank Holiday?]]="Y",Table14[[#This Row],[Weekend?]]="Y"),"Y","N")</f>
        <v>N</v>
      </c>
      <c r="M333" s="31">
        <f>IF(AND(Table14[[#This Row],[Late if non working day]]="Late",Table14[[#This Row],[BH or Weekend]]="Y"),1,0)</f>
        <v>0</v>
      </c>
      <c r="N333" s="33">
        <f>NETWORKDAYS($H$2,Table14[[#This Row],[Standard Payment Date]],'Non working days'!$A$3:$A$27)</f>
        <v>11</v>
      </c>
      <c r="O333" s="33">
        <f>Table14[[#This Row],[NetWorkDays]]-1</f>
        <v>10</v>
      </c>
      <c r="P333" s="33">
        <f>Table14[[#This Row],[NetWorkDays]]</f>
        <v>11</v>
      </c>
      <c r="Q33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33" s="31" t="str">
        <f>TEXT(Table14[[#This Row],[Pay Date]],"ddd")</f>
        <v>Tue</v>
      </c>
      <c r="S333" s="34">
        <f>WORKDAY(Table14[[#This Row],[Pay Date]],-3,'Non working days'!$A$3:$A$598)</f>
        <v>45757</v>
      </c>
      <c r="T333" s="31" t="str">
        <f>TEXT(Table14[[#This Row],[Upload Date]],"ddd")</f>
        <v>Thu</v>
      </c>
      <c r="U333" s="34">
        <f>WORKDAY(Table14[[#This Row],[Upload Date]],-5,'Non working days'!$A$3:$A$598)</f>
        <v>45750</v>
      </c>
      <c r="V333" s="31" t="str">
        <f>TEXT(Table14[[#This Row],[Deadline for Variation Submission]],"ddd")</f>
        <v>Thu</v>
      </c>
      <c r="W333" s="29"/>
      <c r="X333" s="1"/>
    </row>
    <row r="334" spans="1:24" x14ac:dyDescent="0.3">
      <c r="A334" t="str">
        <f>CONCATENATE(Table14[[#This Row],[Cipher]], " ",Table14[[#This Row],[Payment Type]])</f>
        <v>MID A/PMS</v>
      </c>
      <c r="B334" s="30" t="s">
        <v>154</v>
      </c>
      <c r="C334" s="30" t="s">
        <v>39</v>
      </c>
      <c r="D334" s="30" t="s">
        <v>155</v>
      </c>
      <c r="E334" s="31" t="s">
        <v>49</v>
      </c>
      <c r="F334" s="30">
        <v>15</v>
      </c>
      <c r="G334" s="30"/>
      <c r="H33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34" s="31" t="str">
        <f>TEXT(Table14[[#This Row],[Standard Payment Date]],"ddd")</f>
        <v>Tue</v>
      </c>
      <c r="J334" s="31" t="str">
        <f>IF(ISNA(MATCH(Table14[[#This Row],[Standard Payment Date]],'Non working days'!$A$3:$A$226,0)),"N","Y")</f>
        <v>N</v>
      </c>
      <c r="K334" s="31" t="str">
        <f>IF(OR(Table14[[#This Row],[Unmodified Day of Week]]="Sat",Table14[[#This Row],[Unmodified Day of Week]]="Sun"),"Y","N")</f>
        <v>N</v>
      </c>
      <c r="L334" s="31" t="str">
        <f>IF(OR(Table14[[#This Row],[Bank Holiday?]]="Y",Table14[[#This Row],[Weekend?]]="Y"),"Y","N")</f>
        <v>N</v>
      </c>
      <c r="M334" s="31">
        <f>IF(AND(Table14[[#This Row],[Late if non working day]]="Late",Table14[[#This Row],[BH or Weekend]]="Y"),1,0)</f>
        <v>0</v>
      </c>
      <c r="N334" s="33">
        <f>NETWORKDAYS($H$2,Table14[[#This Row],[Standard Payment Date]],'Non working days'!$A$3:$A$27)</f>
        <v>11</v>
      </c>
      <c r="O334" s="33">
        <f>Table14[[#This Row],[NetWorkDays]]-1</f>
        <v>10</v>
      </c>
      <c r="P334" s="33">
        <f>Table14[[#This Row],[NetWorkDays]]</f>
        <v>11</v>
      </c>
      <c r="Q33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34" s="31" t="str">
        <f>TEXT(Table14[[#This Row],[Pay Date]],"ddd")</f>
        <v>Tue</v>
      </c>
      <c r="S334" s="34">
        <f>WORKDAY(Table14[[#This Row],[Pay Date]],-3,'Non working days'!$A$3:$A$598)</f>
        <v>45757</v>
      </c>
      <c r="T334" s="31" t="str">
        <f>TEXT(Table14[[#This Row],[Upload Date]],"ddd")</f>
        <v>Thu</v>
      </c>
      <c r="U334" s="34">
        <f>WORKDAY(Table14[[#This Row],[Upload Date]],-5,'Non working days'!$A$3:$A$598)</f>
        <v>45750</v>
      </c>
      <c r="V334" s="31" t="str">
        <f>TEXT(Table14[[#This Row],[Deadline for Variation Submission]],"ddd")</f>
        <v>Thu</v>
      </c>
      <c r="W334" s="29"/>
      <c r="X334" s="1"/>
    </row>
    <row r="335" spans="1:24" x14ac:dyDescent="0.3">
      <c r="A335" t="str">
        <f>CONCATENATE(Table14[[#This Row],[Cipher]], " ",Table14[[#This Row],[Payment Type]])</f>
        <v>MID Dispensing GMS</v>
      </c>
      <c r="B335" s="30" t="s">
        <v>154</v>
      </c>
      <c r="C335" s="30" t="s">
        <v>39</v>
      </c>
      <c r="D335" s="30" t="s">
        <v>155</v>
      </c>
      <c r="E335" s="31" t="s">
        <v>41</v>
      </c>
      <c r="F335" s="30">
        <v>24</v>
      </c>
      <c r="G335" s="30"/>
      <c r="H33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35" s="31" t="str">
        <f>TEXT(Table14[[#This Row],[Standard Payment Date]],"ddd")</f>
        <v>Thu</v>
      </c>
      <c r="J335" s="31" t="str">
        <f>IF(ISNA(MATCH(Table14[[#This Row],[Standard Payment Date]],'Non working days'!$A$3:$A$226,0)),"N","Y")</f>
        <v>N</v>
      </c>
      <c r="K335" s="31" t="str">
        <f>IF(OR(Table14[[#This Row],[Unmodified Day of Week]]="Sat",Table14[[#This Row],[Unmodified Day of Week]]="Sun"),"Y","N")</f>
        <v>N</v>
      </c>
      <c r="L335" s="31" t="str">
        <f>IF(OR(Table14[[#This Row],[Bank Holiday?]]="Y",Table14[[#This Row],[Weekend?]]="Y"),"Y","N")</f>
        <v>N</v>
      </c>
      <c r="M335" s="31">
        <f>IF(AND(Table14[[#This Row],[Late if non working day]]="Late",Table14[[#This Row],[BH or Weekend]]="Y"),1,0)</f>
        <v>0</v>
      </c>
      <c r="N335" s="33">
        <f>NETWORKDAYS($H$2,Table14[[#This Row],[Standard Payment Date]],'Non working days'!$A$3:$A$27)</f>
        <v>16</v>
      </c>
      <c r="O335" s="33">
        <f>Table14[[#This Row],[NetWorkDays]]-1</f>
        <v>15</v>
      </c>
      <c r="P335" s="33">
        <f>Table14[[#This Row],[NetWorkDays]]</f>
        <v>16</v>
      </c>
      <c r="Q33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35" s="31" t="str">
        <f>TEXT(Table14[[#This Row],[Pay Date]],"ddd")</f>
        <v>Thu</v>
      </c>
      <c r="S335" s="34">
        <f>WORKDAY(Table14[[#This Row],[Pay Date]],-3,'Non working days'!$A$3:$A$598)</f>
        <v>45764</v>
      </c>
      <c r="T335" s="31" t="str">
        <f>TEXT(Table14[[#This Row],[Upload Date]],"ddd")</f>
        <v>Thu</v>
      </c>
      <c r="U335" s="34">
        <f>WORKDAY(Table14[[#This Row],[Upload Date]],-5,'Non working days'!$A$3:$A$598)</f>
        <v>45757</v>
      </c>
      <c r="V335" s="31" t="str">
        <f>TEXT(Table14[[#This Row],[Deadline for Variation Submission]],"ddd")</f>
        <v>Thu</v>
      </c>
      <c r="W335" s="29"/>
      <c r="X335" s="1"/>
    </row>
    <row r="336" spans="1:24" x14ac:dyDescent="0.3">
      <c r="A336" t="str">
        <f>CONCATENATE(Table14[[#This Row],[Cipher]], " ",Table14[[#This Row],[Payment Type]])</f>
        <v>MID Dispensing PMS</v>
      </c>
      <c r="B336" s="30" t="s">
        <v>154</v>
      </c>
      <c r="C336" s="30" t="s">
        <v>39</v>
      </c>
      <c r="D336" s="30" t="s">
        <v>155</v>
      </c>
      <c r="E336" s="30" t="s">
        <v>43</v>
      </c>
      <c r="F336" s="30">
        <v>24</v>
      </c>
      <c r="G336" s="30"/>
      <c r="H33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36" s="31" t="str">
        <f>TEXT(Table14[[#This Row],[Standard Payment Date]],"ddd")</f>
        <v>Thu</v>
      </c>
      <c r="J336" s="31" t="str">
        <f>IF(ISNA(MATCH(Table14[[#This Row],[Standard Payment Date]],'Non working days'!$A$3:$A$226,0)),"N","Y")</f>
        <v>N</v>
      </c>
      <c r="K336" s="31" t="str">
        <f>IF(OR(Table14[[#This Row],[Unmodified Day of Week]]="Sat",Table14[[#This Row],[Unmodified Day of Week]]="Sun"),"Y","N")</f>
        <v>N</v>
      </c>
      <c r="L336" s="31" t="str">
        <f>IF(OR(Table14[[#This Row],[Bank Holiday?]]="Y",Table14[[#This Row],[Weekend?]]="Y"),"Y","N")</f>
        <v>N</v>
      </c>
      <c r="M336" s="31">
        <f>IF(AND(Table14[[#This Row],[Late if non working day]]="Late",Table14[[#This Row],[BH or Weekend]]="Y"),1,0)</f>
        <v>0</v>
      </c>
      <c r="N336" s="33">
        <f>NETWORKDAYS($H$2,Table14[[#This Row],[Standard Payment Date]],'Non working days'!$A$3:$A$27)</f>
        <v>16</v>
      </c>
      <c r="O336" s="33">
        <f>Table14[[#This Row],[NetWorkDays]]-1</f>
        <v>15</v>
      </c>
      <c r="P336" s="33">
        <f>Table14[[#This Row],[NetWorkDays]]</f>
        <v>16</v>
      </c>
      <c r="Q33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36" s="31" t="str">
        <f>TEXT(Table14[[#This Row],[Pay Date]],"ddd")</f>
        <v>Thu</v>
      </c>
      <c r="S336" s="34">
        <f>WORKDAY(Table14[[#This Row],[Pay Date]],-3,'Non working days'!$A$3:$A$598)</f>
        <v>45764</v>
      </c>
      <c r="T336" s="31" t="str">
        <f>TEXT(Table14[[#This Row],[Upload Date]],"ddd")</f>
        <v>Thu</v>
      </c>
      <c r="U336" s="34">
        <f>WORKDAY(Table14[[#This Row],[Upload Date]],-5,'Non working days'!$A$3:$A$598)</f>
        <v>45757</v>
      </c>
      <c r="V336" s="31" t="str">
        <f>TEXT(Table14[[#This Row],[Deadline for Variation Submission]],"ddd")</f>
        <v>Thu</v>
      </c>
      <c r="W336" s="29"/>
      <c r="X336" s="1"/>
    </row>
    <row r="337" spans="1:24" x14ac:dyDescent="0.3">
      <c r="A337" t="str">
        <f>CONCATENATE(Table14[[#This Row],[Cipher]], " ",Table14[[#This Row],[Payment Type]])</f>
        <v>MID Prescribing GMS</v>
      </c>
      <c r="B337" s="30" t="s">
        <v>154</v>
      </c>
      <c r="C337" s="30" t="s">
        <v>39</v>
      </c>
      <c r="D337" s="30" t="s">
        <v>155</v>
      </c>
      <c r="E337" s="30" t="s">
        <v>44</v>
      </c>
      <c r="F337" s="30">
        <v>24</v>
      </c>
      <c r="G337" s="30"/>
      <c r="H33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37" s="31" t="str">
        <f>TEXT(Table14[[#This Row],[Standard Payment Date]],"ddd")</f>
        <v>Thu</v>
      </c>
      <c r="J337" s="31" t="str">
        <f>IF(ISNA(MATCH(Table14[[#This Row],[Standard Payment Date]],'Non working days'!$A$3:$A$226,0)),"N","Y")</f>
        <v>N</v>
      </c>
      <c r="K337" s="31" t="str">
        <f>IF(OR(Table14[[#This Row],[Unmodified Day of Week]]="Sat",Table14[[#This Row],[Unmodified Day of Week]]="Sun"),"Y","N")</f>
        <v>N</v>
      </c>
      <c r="L337" s="31" t="str">
        <f>IF(OR(Table14[[#This Row],[Bank Holiday?]]="Y",Table14[[#This Row],[Weekend?]]="Y"),"Y","N")</f>
        <v>N</v>
      </c>
      <c r="M337" s="31">
        <f>IF(AND(Table14[[#This Row],[Late if non working day]]="Late",Table14[[#This Row],[BH or Weekend]]="Y"),1,0)</f>
        <v>0</v>
      </c>
      <c r="N337" s="33">
        <f>NETWORKDAYS($H$2,Table14[[#This Row],[Standard Payment Date]],'Non working days'!$A$3:$A$27)</f>
        <v>16</v>
      </c>
      <c r="O337" s="33">
        <f>Table14[[#This Row],[NetWorkDays]]-1</f>
        <v>15</v>
      </c>
      <c r="P337" s="33">
        <f>Table14[[#This Row],[NetWorkDays]]</f>
        <v>16</v>
      </c>
      <c r="Q33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37" s="31" t="str">
        <f>TEXT(Table14[[#This Row],[Pay Date]],"ddd")</f>
        <v>Thu</v>
      </c>
      <c r="S337" s="34">
        <f>WORKDAY(Table14[[#This Row],[Pay Date]],-3,'Non working days'!$A$3:$A$598)</f>
        <v>45764</v>
      </c>
      <c r="T337" s="31" t="str">
        <f>TEXT(Table14[[#This Row],[Upload Date]],"ddd")</f>
        <v>Thu</v>
      </c>
      <c r="U337" s="34">
        <f>WORKDAY(Table14[[#This Row],[Upload Date]],-5,'Non working days'!$A$3:$A$598)</f>
        <v>45757</v>
      </c>
      <c r="V337" s="31" t="str">
        <f>TEXT(Table14[[#This Row],[Deadline for Variation Submission]],"ddd")</f>
        <v>Thu</v>
      </c>
      <c r="W337" s="29"/>
      <c r="X337" s="1"/>
    </row>
    <row r="338" spans="1:24" x14ac:dyDescent="0.3">
      <c r="A338" t="str">
        <f>CONCATENATE(Table14[[#This Row],[Cipher]], " ",Table14[[#This Row],[Payment Type]])</f>
        <v>MID Prescribing PMS</v>
      </c>
      <c r="B338" s="30" t="s">
        <v>154</v>
      </c>
      <c r="C338" s="30" t="s">
        <v>39</v>
      </c>
      <c r="D338" s="30" t="s">
        <v>155</v>
      </c>
      <c r="E338" s="30" t="s">
        <v>45</v>
      </c>
      <c r="F338" s="30">
        <v>24</v>
      </c>
      <c r="G338" s="30"/>
      <c r="H33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38" s="31" t="str">
        <f>TEXT(Table14[[#This Row],[Standard Payment Date]],"ddd")</f>
        <v>Thu</v>
      </c>
      <c r="J338" s="31" t="str">
        <f>IF(ISNA(MATCH(Table14[[#This Row],[Standard Payment Date]],'Non working days'!$A$3:$A$226,0)),"N","Y")</f>
        <v>N</v>
      </c>
      <c r="K338" s="31" t="str">
        <f>IF(OR(Table14[[#This Row],[Unmodified Day of Week]]="Sat",Table14[[#This Row],[Unmodified Day of Week]]="Sun"),"Y","N")</f>
        <v>N</v>
      </c>
      <c r="L338" s="31" t="str">
        <f>IF(OR(Table14[[#This Row],[Bank Holiday?]]="Y",Table14[[#This Row],[Weekend?]]="Y"),"Y","N")</f>
        <v>N</v>
      </c>
      <c r="M338" s="31">
        <f>IF(AND(Table14[[#This Row],[Late if non working day]]="Late",Table14[[#This Row],[BH or Weekend]]="Y"),1,0)</f>
        <v>0</v>
      </c>
      <c r="N338" s="33">
        <f>NETWORKDAYS($H$2,Table14[[#This Row],[Standard Payment Date]],'Non working days'!$A$3:$A$27)</f>
        <v>16</v>
      </c>
      <c r="O338" s="33">
        <f>Table14[[#This Row],[NetWorkDays]]-1</f>
        <v>15</v>
      </c>
      <c r="P338" s="33">
        <f>Table14[[#This Row],[NetWorkDays]]</f>
        <v>16</v>
      </c>
      <c r="Q33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38" s="31" t="str">
        <f>TEXT(Table14[[#This Row],[Pay Date]],"ddd")</f>
        <v>Thu</v>
      </c>
      <c r="S338" s="34">
        <f>WORKDAY(Table14[[#This Row],[Pay Date]],-3,'Non working days'!$A$3:$A$598)</f>
        <v>45764</v>
      </c>
      <c r="T338" s="31" t="str">
        <f>TEXT(Table14[[#This Row],[Upload Date]],"ddd")</f>
        <v>Thu</v>
      </c>
      <c r="U338" s="34">
        <f>WORKDAY(Table14[[#This Row],[Upload Date]],-5,'Non working days'!$A$3:$A$598)</f>
        <v>45757</v>
      </c>
      <c r="V338" s="31" t="str">
        <f>TEXT(Table14[[#This Row],[Deadline for Variation Submission]],"ddd")</f>
        <v>Thu</v>
      </c>
      <c r="W338" s="29"/>
      <c r="X338" s="1"/>
    </row>
    <row r="339" spans="1:24" x14ac:dyDescent="0.3">
      <c r="A339" t="str">
        <f>CONCATENATE(Table14[[#This Row],[Cipher]], " ",Table14[[#This Row],[Payment Type]])</f>
        <v>MID PMS Adhoc</v>
      </c>
      <c r="B339" s="30" t="s">
        <v>154</v>
      </c>
      <c r="C339" s="30" t="s">
        <v>39</v>
      </c>
      <c r="D339" s="30" t="s">
        <v>155</v>
      </c>
      <c r="E339" s="30" t="s">
        <v>56</v>
      </c>
      <c r="F339" s="30">
        <v>24</v>
      </c>
      <c r="G339" s="31"/>
      <c r="H33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39" s="31" t="str">
        <f>TEXT(Table14[[#This Row],[Standard Payment Date]],"ddd")</f>
        <v>Thu</v>
      </c>
      <c r="J339" s="31" t="str">
        <f>IF(ISNA(MATCH(Table14[[#This Row],[Standard Payment Date]],'Non working days'!$A$3:$A$226,0)),"N","Y")</f>
        <v>N</v>
      </c>
      <c r="K339" s="31" t="str">
        <f>IF(OR(Table14[[#This Row],[Unmodified Day of Week]]="Sat",Table14[[#This Row],[Unmodified Day of Week]]="Sun"),"Y","N")</f>
        <v>N</v>
      </c>
      <c r="L339" s="31" t="str">
        <f>IF(OR(Table14[[#This Row],[Bank Holiday?]]="Y",Table14[[#This Row],[Weekend?]]="Y"),"Y","N")</f>
        <v>N</v>
      </c>
      <c r="M339" s="31">
        <f>IF(AND(Table14[[#This Row],[Late if non working day]]="Late",Table14[[#This Row],[BH or Weekend]]="Y"),1,0)</f>
        <v>0</v>
      </c>
      <c r="N339" s="33">
        <f>NETWORKDAYS($H$2,Table14[[#This Row],[Standard Payment Date]],'Non working days'!$A$3:$A$27)</f>
        <v>16</v>
      </c>
      <c r="O339" s="33">
        <f>Table14[[#This Row],[NetWorkDays]]-1</f>
        <v>15</v>
      </c>
      <c r="P339" s="33">
        <f>Table14[[#This Row],[NetWorkDays]]</f>
        <v>16</v>
      </c>
      <c r="Q33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39" s="31" t="str">
        <f>TEXT(Table14[[#This Row],[Pay Date]],"ddd")</f>
        <v>Thu</v>
      </c>
      <c r="S339" s="34">
        <f>WORKDAY(Table14[[#This Row],[Pay Date]],-3,'Non working days'!$A$3:$A$598)</f>
        <v>45764</v>
      </c>
      <c r="T339" s="31" t="str">
        <f>TEXT(Table14[[#This Row],[Upload Date]],"ddd")</f>
        <v>Thu</v>
      </c>
      <c r="U339" s="34">
        <f>WORKDAY(Table14[[#This Row],[Upload Date]],-5,'Non working days'!$A$3:$A$598)</f>
        <v>45757</v>
      </c>
      <c r="V339" s="31" t="str">
        <f>TEXT(Table14[[#This Row],[Deadline for Variation Submission]],"ddd")</f>
        <v>Thu</v>
      </c>
      <c r="W339" s="29"/>
      <c r="X339" s="1"/>
    </row>
    <row r="340" spans="1:24" x14ac:dyDescent="0.3">
      <c r="A340" t="str">
        <f>CONCATENATE(Table14[[#This Row],[Cipher]], " ",Table14[[#This Row],[Payment Type]])</f>
        <v>MID GMS Adhoc</v>
      </c>
      <c r="B340" s="30" t="s">
        <v>154</v>
      </c>
      <c r="C340" s="30" t="s">
        <v>39</v>
      </c>
      <c r="D340" s="30" t="s">
        <v>155</v>
      </c>
      <c r="E340" s="30" t="s">
        <v>71</v>
      </c>
      <c r="F340" s="30">
        <v>24</v>
      </c>
      <c r="G340" s="31"/>
      <c r="H34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40" s="31" t="str">
        <f>TEXT(Table14[[#This Row],[Standard Payment Date]],"ddd")</f>
        <v>Thu</v>
      </c>
      <c r="J340" s="31" t="str">
        <f>IF(ISNA(MATCH(Table14[[#This Row],[Standard Payment Date]],'Non working days'!$A$3:$A$226,0)),"N","Y")</f>
        <v>N</v>
      </c>
      <c r="K340" s="31" t="str">
        <f>IF(OR(Table14[[#This Row],[Unmodified Day of Week]]="Sat",Table14[[#This Row],[Unmodified Day of Week]]="Sun"),"Y","N")</f>
        <v>N</v>
      </c>
      <c r="L340" s="31" t="str">
        <f>IF(OR(Table14[[#This Row],[Bank Holiday?]]="Y",Table14[[#This Row],[Weekend?]]="Y"),"Y","N")</f>
        <v>N</v>
      </c>
      <c r="M340" s="31">
        <f>IF(AND(Table14[[#This Row],[Late if non working day]]="Late",Table14[[#This Row],[BH or Weekend]]="Y"),1,0)</f>
        <v>0</v>
      </c>
      <c r="N340" s="33">
        <f>NETWORKDAYS($H$2,Table14[[#This Row],[Standard Payment Date]],'Non working days'!$A$3:$A$27)</f>
        <v>16</v>
      </c>
      <c r="O340" s="33">
        <f>Table14[[#This Row],[NetWorkDays]]-1</f>
        <v>15</v>
      </c>
      <c r="P340" s="33">
        <f>Table14[[#This Row],[NetWorkDays]]</f>
        <v>16</v>
      </c>
      <c r="Q34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40" s="31" t="str">
        <f>TEXT(Table14[[#This Row],[Pay Date]],"ddd")</f>
        <v>Thu</v>
      </c>
      <c r="S340" s="34">
        <f>WORKDAY(Table14[[#This Row],[Pay Date]],-3,'Non working days'!$A$3:$A$598)</f>
        <v>45764</v>
      </c>
      <c r="T340" s="31" t="str">
        <f>TEXT(Table14[[#This Row],[Upload Date]],"ddd")</f>
        <v>Thu</v>
      </c>
      <c r="U340" s="34">
        <f>WORKDAY(Table14[[#This Row],[Upload Date]],-5,'Non working days'!$A$3:$A$598)</f>
        <v>45757</v>
      </c>
      <c r="V340" s="31" t="str">
        <f>TEXT(Table14[[#This Row],[Deadline for Variation Submission]],"ddd")</f>
        <v>Thu</v>
      </c>
      <c r="W340" s="29"/>
      <c r="X340" s="1"/>
    </row>
    <row r="341" spans="1:24" x14ac:dyDescent="0.3">
      <c r="A341" t="str">
        <f>CONCATENATE(Table14[[#This Row],[Cipher]], " ",Table14[[#This Row],[Payment Type]])</f>
        <v>NEW Pharmacy</v>
      </c>
      <c r="B341" s="30" t="s">
        <v>156</v>
      </c>
      <c r="C341" s="30" t="s">
        <v>39</v>
      </c>
      <c r="D341" s="30" t="s">
        <v>157</v>
      </c>
      <c r="E341" s="31" t="s">
        <v>48</v>
      </c>
      <c r="F341" s="30">
        <v>14</v>
      </c>
      <c r="G341" s="31"/>
      <c r="H34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341" s="31" t="str">
        <f>TEXT(Table14[[#This Row],[Standard Payment Date]],"ddd")</f>
        <v>Mon</v>
      </c>
      <c r="J341" s="31" t="str">
        <f>IF(ISNA(MATCH(Table14[[#This Row],[Standard Payment Date]],'Non working days'!$A$3:$A$226,0)),"N","Y")</f>
        <v>N</v>
      </c>
      <c r="K341" s="31" t="str">
        <f>IF(OR(Table14[[#This Row],[Unmodified Day of Week]]="Sat",Table14[[#This Row],[Unmodified Day of Week]]="Sun"),"Y","N")</f>
        <v>N</v>
      </c>
      <c r="L341" s="31" t="str">
        <f>IF(OR(Table14[[#This Row],[Bank Holiday?]]="Y",Table14[[#This Row],[Weekend?]]="Y"),"Y","N")</f>
        <v>N</v>
      </c>
      <c r="M341" s="31">
        <f>IF(AND(Table14[[#This Row],[Late if non working day]]="Late",Table14[[#This Row],[BH or Weekend]]="Y"),1,0)</f>
        <v>0</v>
      </c>
      <c r="N341" s="33">
        <f>NETWORKDAYS($H$2,Table14[[#This Row],[Standard Payment Date]],'Non working days'!$A$3:$A$27)</f>
        <v>10</v>
      </c>
      <c r="O341" s="33">
        <f>Table14[[#This Row],[NetWorkDays]]-1</f>
        <v>9</v>
      </c>
      <c r="P341" s="33">
        <f>Table14[[#This Row],[NetWorkDays]]</f>
        <v>10</v>
      </c>
      <c r="Q34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341" s="31" t="str">
        <f>TEXT(Table14[[#This Row],[Pay Date]],"ddd")</f>
        <v>Mon</v>
      </c>
      <c r="S341" s="34">
        <f>WORKDAY(Table14[[#This Row],[Pay Date]],-3,'Non working days'!$A$3:$A$598)</f>
        <v>45756</v>
      </c>
      <c r="T341" s="31" t="str">
        <f>TEXT(Table14[[#This Row],[Upload Date]],"ddd")</f>
        <v>Wed</v>
      </c>
      <c r="U341" s="34">
        <f>WORKDAY(Table14[[#This Row],[Upload Date]],-5,'Non working days'!$A$3:$A$598)</f>
        <v>45749</v>
      </c>
      <c r="V341" s="31" t="str">
        <f>TEXT(Table14[[#This Row],[Deadline for Variation Submission]],"ddd")</f>
        <v>Wed</v>
      </c>
      <c r="W341" s="29"/>
      <c r="X341" s="1"/>
    </row>
    <row r="342" spans="1:24" x14ac:dyDescent="0.3">
      <c r="A342" t="str">
        <f>CONCATENATE(Table14[[#This Row],[Cipher]], " ",Table14[[#This Row],[Payment Type]])</f>
        <v>NEW GMS</v>
      </c>
      <c r="B342" s="30" t="s">
        <v>156</v>
      </c>
      <c r="C342" s="30" t="s">
        <v>39</v>
      </c>
      <c r="D342" s="30" t="s">
        <v>157</v>
      </c>
      <c r="E342" s="30" t="s">
        <v>50</v>
      </c>
      <c r="F342" s="30">
        <v>15</v>
      </c>
      <c r="G342" s="31"/>
      <c r="H34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42" s="31" t="str">
        <f>TEXT(Table14[[#This Row],[Standard Payment Date]],"ddd")</f>
        <v>Tue</v>
      </c>
      <c r="J342" s="31" t="str">
        <f>IF(ISNA(MATCH(Table14[[#This Row],[Standard Payment Date]],'Non working days'!$A$3:$A$226,0)),"N","Y")</f>
        <v>N</v>
      </c>
      <c r="K342" s="31" t="str">
        <f>IF(OR(Table14[[#This Row],[Unmodified Day of Week]]="Sat",Table14[[#This Row],[Unmodified Day of Week]]="Sun"),"Y","N")</f>
        <v>N</v>
      </c>
      <c r="L342" s="31" t="str">
        <f>IF(OR(Table14[[#This Row],[Bank Holiday?]]="Y",Table14[[#This Row],[Weekend?]]="Y"),"Y","N")</f>
        <v>N</v>
      </c>
      <c r="M342" s="31">
        <f>IF(AND(Table14[[#This Row],[Late if non working day]]="Late",Table14[[#This Row],[BH or Weekend]]="Y"),1,0)</f>
        <v>0</v>
      </c>
      <c r="N342" s="33">
        <f>NETWORKDAYS($H$2,Table14[[#This Row],[Standard Payment Date]],'Non working days'!$A$3:$A$27)</f>
        <v>11</v>
      </c>
      <c r="O342" s="33">
        <f>Table14[[#This Row],[NetWorkDays]]-1</f>
        <v>10</v>
      </c>
      <c r="P342" s="33">
        <f>Table14[[#This Row],[NetWorkDays]]</f>
        <v>11</v>
      </c>
      <c r="Q34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42" s="31" t="str">
        <f>TEXT(Table14[[#This Row],[Pay Date]],"ddd")</f>
        <v>Tue</v>
      </c>
      <c r="S342" s="34">
        <f>WORKDAY(Table14[[#This Row],[Pay Date]],-3,'Non working days'!$A$3:$A$598)</f>
        <v>45757</v>
      </c>
      <c r="T342" s="31" t="str">
        <f>TEXT(Table14[[#This Row],[Upload Date]],"ddd")</f>
        <v>Thu</v>
      </c>
      <c r="U342" s="34">
        <f>WORKDAY(Table14[[#This Row],[Upload Date]],-5,'Non working days'!$A$3:$A$598)</f>
        <v>45750</v>
      </c>
      <c r="V342" s="31" t="str">
        <f>TEXT(Table14[[#This Row],[Deadline for Variation Submission]],"ddd")</f>
        <v>Thu</v>
      </c>
      <c r="W342" s="29"/>
      <c r="X342" s="1"/>
    </row>
    <row r="343" spans="1:24" x14ac:dyDescent="0.3">
      <c r="A343" t="str">
        <f>CONCATENATE(Table14[[#This Row],[Cipher]], " ",Table14[[#This Row],[Payment Type]])</f>
        <v>NEW A/PMS</v>
      </c>
      <c r="B343" s="30" t="s">
        <v>156</v>
      </c>
      <c r="C343" s="30" t="s">
        <v>39</v>
      </c>
      <c r="D343" s="30" t="s">
        <v>157</v>
      </c>
      <c r="E343" s="31" t="s">
        <v>49</v>
      </c>
      <c r="F343" s="30">
        <v>15</v>
      </c>
      <c r="G343" s="30"/>
      <c r="H34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43" s="31" t="str">
        <f>TEXT(Table14[[#This Row],[Standard Payment Date]],"ddd")</f>
        <v>Tue</v>
      </c>
      <c r="J343" s="31" t="str">
        <f>IF(ISNA(MATCH(Table14[[#This Row],[Standard Payment Date]],'Non working days'!$A$3:$A$226,0)),"N","Y")</f>
        <v>N</v>
      </c>
      <c r="K343" s="31" t="str">
        <f>IF(OR(Table14[[#This Row],[Unmodified Day of Week]]="Sat",Table14[[#This Row],[Unmodified Day of Week]]="Sun"),"Y","N")</f>
        <v>N</v>
      </c>
      <c r="L343" s="31" t="str">
        <f>IF(OR(Table14[[#This Row],[Bank Holiday?]]="Y",Table14[[#This Row],[Weekend?]]="Y"),"Y","N")</f>
        <v>N</v>
      </c>
      <c r="M343" s="31">
        <f>IF(AND(Table14[[#This Row],[Late if non working day]]="Late",Table14[[#This Row],[BH or Weekend]]="Y"),1,0)</f>
        <v>0</v>
      </c>
      <c r="N343" s="33">
        <f>NETWORKDAYS($H$2,Table14[[#This Row],[Standard Payment Date]],'Non working days'!$A$3:$A$27)</f>
        <v>11</v>
      </c>
      <c r="O343" s="33">
        <f>Table14[[#This Row],[NetWorkDays]]-1</f>
        <v>10</v>
      </c>
      <c r="P343" s="33">
        <f>Table14[[#This Row],[NetWorkDays]]</f>
        <v>11</v>
      </c>
      <c r="Q34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43" s="31" t="str">
        <f>TEXT(Table14[[#This Row],[Pay Date]],"ddd")</f>
        <v>Tue</v>
      </c>
      <c r="S343" s="34">
        <f>WORKDAY(Table14[[#This Row],[Pay Date]],-3,'Non working days'!$A$3:$A$598)</f>
        <v>45757</v>
      </c>
      <c r="T343" s="31" t="str">
        <f>TEXT(Table14[[#This Row],[Upload Date]],"ddd")</f>
        <v>Thu</v>
      </c>
      <c r="U343" s="34">
        <f>WORKDAY(Table14[[#This Row],[Upload Date]],-5,'Non working days'!$A$3:$A$598)</f>
        <v>45750</v>
      </c>
      <c r="V343" s="31" t="str">
        <f>TEXT(Table14[[#This Row],[Deadline for Variation Submission]],"ddd")</f>
        <v>Thu</v>
      </c>
      <c r="W343" s="29"/>
      <c r="X343" s="1"/>
    </row>
    <row r="344" spans="1:24" x14ac:dyDescent="0.3">
      <c r="A344" t="str">
        <f>CONCATENATE(Table14[[#This Row],[Cipher]], " ",Table14[[#This Row],[Payment Type]])</f>
        <v>NEW Dispensing GMS</v>
      </c>
      <c r="B344" s="30" t="s">
        <v>156</v>
      </c>
      <c r="C344" s="30" t="s">
        <v>39</v>
      </c>
      <c r="D344" s="30" t="s">
        <v>157</v>
      </c>
      <c r="E344" s="31" t="s">
        <v>41</v>
      </c>
      <c r="F344" s="30">
        <v>24</v>
      </c>
      <c r="G344" s="30"/>
      <c r="H34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44" s="31" t="str">
        <f>TEXT(Table14[[#This Row],[Standard Payment Date]],"ddd")</f>
        <v>Thu</v>
      </c>
      <c r="J344" s="31" t="str">
        <f>IF(ISNA(MATCH(Table14[[#This Row],[Standard Payment Date]],'Non working days'!$A$3:$A$226,0)),"N","Y")</f>
        <v>N</v>
      </c>
      <c r="K344" s="31" t="str">
        <f>IF(OR(Table14[[#This Row],[Unmodified Day of Week]]="Sat",Table14[[#This Row],[Unmodified Day of Week]]="Sun"),"Y","N")</f>
        <v>N</v>
      </c>
      <c r="L344" s="31" t="str">
        <f>IF(OR(Table14[[#This Row],[Bank Holiday?]]="Y",Table14[[#This Row],[Weekend?]]="Y"),"Y","N")</f>
        <v>N</v>
      </c>
      <c r="M344" s="31">
        <f>IF(AND(Table14[[#This Row],[Late if non working day]]="Late",Table14[[#This Row],[BH or Weekend]]="Y"),1,0)</f>
        <v>0</v>
      </c>
      <c r="N344" s="33">
        <f>NETWORKDAYS($H$2,Table14[[#This Row],[Standard Payment Date]],'Non working days'!$A$3:$A$27)</f>
        <v>16</v>
      </c>
      <c r="O344" s="33">
        <f>Table14[[#This Row],[NetWorkDays]]-1</f>
        <v>15</v>
      </c>
      <c r="P344" s="33">
        <f>Table14[[#This Row],[NetWorkDays]]</f>
        <v>16</v>
      </c>
      <c r="Q34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44" s="31" t="str">
        <f>TEXT(Table14[[#This Row],[Pay Date]],"ddd")</f>
        <v>Thu</v>
      </c>
      <c r="S344" s="34">
        <f>WORKDAY(Table14[[#This Row],[Pay Date]],-3,'Non working days'!$A$3:$A$598)</f>
        <v>45764</v>
      </c>
      <c r="T344" s="31" t="str">
        <f>TEXT(Table14[[#This Row],[Upload Date]],"ddd")</f>
        <v>Thu</v>
      </c>
      <c r="U344" s="34">
        <f>WORKDAY(Table14[[#This Row],[Upload Date]],-5,'Non working days'!$A$3:$A$598)</f>
        <v>45757</v>
      </c>
      <c r="V344" s="31" t="str">
        <f>TEXT(Table14[[#This Row],[Deadline for Variation Submission]],"ddd")</f>
        <v>Thu</v>
      </c>
      <c r="W344" s="29"/>
      <c r="X344" s="1"/>
    </row>
    <row r="345" spans="1:24" x14ac:dyDescent="0.3">
      <c r="A345" t="str">
        <f>CONCATENATE(Table14[[#This Row],[Cipher]], " ",Table14[[#This Row],[Payment Type]])</f>
        <v>NEW Dispensing PMS</v>
      </c>
      <c r="B345" s="30" t="s">
        <v>156</v>
      </c>
      <c r="C345" s="30" t="s">
        <v>39</v>
      </c>
      <c r="D345" s="30" t="s">
        <v>157</v>
      </c>
      <c r="E345" s="30" t="s">
        <v>43</v>
      </c>
      <c r="F345" s="30">
        <v>24</v>
      </c>
      <c r="G345" s="30"/>
      <c r="H34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45" s="31" t="str">
        <f>TEXT(Table14[[#This Row],[Standard Payment Date]],"ddd")</f>
        <v>Thu</v>
      </c>
      <c r="J345" s="31" t="str">
        <f>IF(ISNA(MATCH(Table14[[#This Row],[Standard Payment Date]],'Non working days'!$A$3:$A$226,0)),"N","Y")</f>
        <v>N</v>
      </c>
      <c r="K345" s="31" t="str">
        <f>IF(OR(Table14[[#This Row],[Unmodified Day of Week]]="Sat",Table14[[#This Row],[Unmodified Day of Week]]="Sun"),"Y","N")</f>
        <v>N</v>
      </c>
      <c r="L345" s="31" t="str">
        <f>IF(OR(Table14[[#This Row],[Bank Holiday?]]="Y",Table14[[#This Row],[Weekend?]]="Y"),"Y","N")</f>
        <v>N</v>
      </c>
      <c r="M345" s="31">
        <f>IF(AND(Table14[[#This Row],[Late if non working day]]="Late",Table14[[#This Row],[BH or Weekend]]="Y"),1,0)</f>
        <v>0</v>
      </c>
      <c r="N345" s="33">
        <f>NETWORKDAYS($H$2,Table14[[#This Row],[Standard Payment Date]],'Non working days'!$A$3:$A$27)</f>
        <v>16</v>
      </c>
      <c r="O345" s="33">
        <f>Table14[[#This Row],[NetWorkDays]]-1</f>
        <v>15</v>
      </c>
      <c r="P345" s="33">
        <f>Table14[[#This Row],[NetWorkDays]]</f>
        <v>16</v>
      </c>
      <c r="Q34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45" s="31" t="str">
        <f>TEXT(Table14[[#This Row],[Pay Date]],"ddd")</f>
        <v>Thu</v>
      </c>
      <c r="S345" s="34">
        <f>WORKDAY(Table14[[#This Row],[Pay Date]],-3,'Non working days'!$A$3:$A$598)</f>
        <v>45764</v>
      </c>
      <c r="T345" s="31" t="str">
        <f>TEXT(Table14[[#This Row],[Upload Date]],"ddd")</f>
        <v>Thu</v>
      </c>
      <c r="U345" s="34">
        <f>WORKDAY(Table14[[#This Row],[Upload Date]],-5,'Non working days'!$A$3:$A$598)</f>
        <v>45757</v>
      </c>
      <c r="V345" s="31" t="str">
        <f>TEXT(Table14[[#This Row],[Deadline for Variation Submission]],"ddd")</f>
        <v>Thu</v>
      </c>
      <c r="W345" s="29"/>
      <c r="X345" s="1"/>
    </row>
    <row r="346" spans="1:24" x14ac:dyDescent="0.3">
      <c r="A346" t="str">
        <f>CONCATENATE(Table14[[#This Row],[Cipher]], " ",Table14[[#This Row],[Payment Type]])</f>
        <v>NEW Prescribing GMS</v>
      </c>
      <c r="B346" s="30" t="s">
        <v>156</v>
      </c>
      <c r="C346" s="30" t="s">
        <v>39</v>
      </c>
      <c r="D346" s="30" t="s">
        <v>157</v>
      </c>
      <c r="E346" s="30" t="s">
        <v>44</v>
      </c>
      <c r="F346" s="30">
        <v>24</v>
      </c>
      <c r="G346" s="30"/>
      <c r="H34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46" s="31" t="str">
        <f>TEXT(Table14[[#This Row],[Standard Payment Date]],"ddd")</f>
        <v>Thu</v>
      </c>
      <c r="J346" s="31" t="str">
        <f>IF(ISNA(MATCH(Table14[[#This Row],[Standard Payment Date]],'Non working days'!$A$3:$A$226,0)),"N","Y")</f>
        <v>N</v>
      </c>
      <c r="K346" s="31" t="str">
        <f>IF(OR(Table14[[#This Row],[Unmodified Day of Week]]="Sat",Table14[[#This Row],[Unmodified Day of Week]]="Sun"),"Y","N")</f>
        <v>N</v>
      </c>
      <c r="L346" s="31" t="str">
        <f>IF(OR(Table14[[#This Row],[Bank Holiday?]]="Y",Table14[[#This Row],[Weekend?]]="Y"),"Y","N")</f>
        <v>N</v>
      </c>
      <c r="M346" s="31">
        <f>IF(AND(Table14[[#This Row],[Late if non working day]]="Late",Table14[[#This Row],[BH or Weekend]]="Y"),1,0)</f>
        <v>0</v>
      </c>
      <c r="N346" s="33">
        <f>NETWORKDAYS($H$2,Table14[[#This Row],[Standard Payment Date]],'Non working days'!$A$3:$A$27)</f>
        <v>16</v>
      </c>
      <c r="O346" s="33">
        <f>Table14[[#This Row],[NetWorkDays]]-1</f>
        <v>15</v>
      </c>
      <c r="P346" s="33">
        <f>Table14[[#This Row],[NetWorkDays]]</f>
        <v>16</v>
      </c>
      <c r="Q34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46" s="31" t="str">
        <f>TEXT(Table14[[#This Row],[Pay Date]],"ddd")</f>
        <v>Thu</v>
      </c>
      <c r="S346" s="34">
        <f>WORKDAY(Table14[[#This Row],[Pay Date]],-3,'Non working days'!$A$3:$A$598)</f>
        <v>45764</v>
      </c>
      <c r="T346" s="31" t="str">
        <f>TEXT(Table14[[#This Row],[Upload Date]],"ddd")</f>
        <v>Thu</v>
      </c>
      <c r="U346" s="34">
        <f>WORKDAY(Table14[[#This Row],[Upload Date]],-5,'Non working days'!$A$3:$A$598)</f>
        <v>45757</v>
      </c>
      <c r="V346" s="31" t="str">
        <f>TEXT(Table14[[#This Row],[Deadline for Variation Submission]],"ddd")</f>
        <v>Thu</v>
      </c>
      <c r="W346" s="29"/>
      <c r="X346" s="1"/>
    </row>
    <row r="347" spans="1:24" x14ac:dyDescent="0.3">
      <c r="A347" t="str">
        <f>CONCATENATE(Table14[[#This Row],[Cipher]], " ",Table14[[#This Row],[Payment Type]])</f>
        <v>NEW Prescribing PMS</v>
      </c>
      <c r="B347" s="30" t="s">
        <v>156</v>
      </c>
      <c r="C347" s="30" t="s">
        <v>39</v>
      </c>
      <c r="D347" s="30" t="s">
        <v>157</v>
      </c>
      <c r="E347" s="30" t="s">
        <v>45</v>
      </c>
      <c r="F347" s="30">
        <v>24</v>
      </c>
      <c r="G347" s="30"/>
      <c r="H34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47" s="31" t="str">
        <f>TEXT(Table14[[#This Row],[Standard Payment Date]],"ddd")</f>
        <v>Thu</v>
      </c>
      <c r="J347" s="31" t="str">
        <f>IF(ISNA(MATCH(Table14[[#This Row],[Standard Payment Date]],'Non working days'!$A$3:$A$226,0)),"N","Y")</f>
        <v>N</v>
      </c>
      <c r="K347" s="31" t="str">
        <f>IF(OR(Table14[[#This Row],[Unmodified Day of Week]]="Sat",Table14[[#This Row],[Unmodified Day of Week]]="Sun"),"Y","N")</f>
        <v>N</v>
      </c>
      <c r="L347" s="31" t="str">
        <f>IF(OR(Table14[[#This Row],[Bank Holiday?]]="Y",Table14[[#This Row],[Weekend?]]="Y"),"Y","N")</f>
        <v>N</v>
      </c>
      <c r="M347" s="31">
        <f>IF(AND(Table14[[#This Row],[Late if non working day]]="Late",Table14[[#This Row],[BH or Weekend]]="Y"),1,0)</f>
        <v>0</v>
      </c>
      <c r="N347" s="33">
        <f>NETWORKDAYS($H$2,Table14[[#This Row],[Standard Payment Date]],'Non working days'!$A$3:$A$27)</f>
        <v>16</v>
      </c>
      <c r="O347" s="33">
        <f>Table14[[#This Row],[NetWorkDays]]-1</f>
        <v>15</v>
      </c>
      <c r="P347" s="33">
        <f>Table14[[#This Row],[NetWorkDays]]</f>
        <v>16</v>
      </c>
      <c r="Q34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47" s="31" t="str">
        <f>TEXT(Table14[[#This Row],[Pay Date]],"ddd")</f>
        <v>Thu</v>
      </c>
      <c r="S347" s="34">
        <f>WORKDAY(Table14[[#This Row],[Pay Date]],-3,'Non working days'!$A$3:$A$598)</f>
        <v>45764</v>
      </c>
      <c r="T347" s="31" t="str">
        <f>TEXT(Table14[[#This Row],[Upload Date]],"ddd")</f>
        <v>Thu</v>
      </c>
      <c r="U347" s="34">
        <f>WORKDAY(Table14[[#This Row],[Upload Date]],-5,'Non working days'!$A$3:$A$598)</f>
        <v>45757</v>
      </c>
      <c r="V347" s="31" t="str">
        <f>TEXT(Table14[[#This Row],[Deadline for Variation Submission]],"ddd")</f>
        <v>Thu</v>
      </c>
      <c r="W347" s="29"/>
      <c r="X347" s="1"/>
    </row>
    <row r="348" spans="1:24" x14ac:dyDescent="0.3">
      <c r="A348" t="str">
        <f>CONCATENATE(Table14[[#This Row],[Cipher]], " ",Table14[[#This Row],[Payment Type]])</f>
        <v>NEW PMS Adhoc</v>
      </c>
      <c r="B348" s="30" t="s">
        <v>156</v>
      </c>
      <c r="C348" s="30" t="s">
        <v>39</v>
      </c>
      <c r="D348" s="30" t="s">
        <v>157</v>
      </c>
      <c r="E348" s="30" t="s">
        <v>56</v>
      </c>
      <c r="F348" s="30">
        <v>24</v>
      </c>
      <c r="G348" s="31"/>
      <c r="H34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48" s="31" t="str">
        <f>TEXT(Table14[[#This Row],[Standard Payment Date]],"ddd")</f>
        <v>Thu</v>
      </c>
      <c r="J348" s="31" t="str">
        <f>IF(ISNA(MATCH(Table14[[#This Row],[Standard Payment Date]],'Non working days'!$A$3:$A$226,0)),"N","Y")</f>
        <v>N</v>
      </c>
      <c r="K348" s="31" t="str">
        <f>IF(OR(Table14[[#This Row],[Unmodified Day of Week]]="Sat",Table14[[#This Row],[Unmodified Day of Week]]="Sun"),"Y","N")</f>
        <v>N</v>
      </c>
      <c r="L348" s="31" t="str">
        <f>IF(OR(Table14[[#This Row],[Bank Holiday?]]="Y",Table14[[#This Row],[Weekend?]]="Y"),"Y","N")</f>
        <v>N</v>
      </c>
      <c r="M348" s="31">
        <f>IF(AND(Table14[[#This Row],[Late if non working day]]="Late",Table14[[#This Row],[BH or Weekend]]="Y"),1,0)</f>
        <v>0</v>
      </c>
      <c r="N348" s="33">
        <f>NETWORKDAYS($H$2,Table14[[#This Row],[Standard Payment Date]],'Non working days'!$A$3:$A$27)</f>
        <v>16</v>
      </c>
      <c r="O348" s="33">
        <f>Table14[[#This Row],[NetWorkDays]]-1</f>
        <v>15</v>
      </c>
      <c r="P348" s="33">
        <f>Table14[[#This Row],[NetWorkDays]]</f>
        <v>16</v>
      </c>
      <c r="Q34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48" s="31" t="str">
        <f>TEXT(Table14[[#This Row],[Pay Date]],"ddd")</f>
        <v>Thu</v>
      </c>
      <c r="S348" s="34">
        <f>WORKDAY(Table14[[#This Row],[Pay Date]],-3,'Non working days'!$A$3:$A$598)</f>
        <v>45764</v>
      </c>
      <c r="T348" s="31" t="str">
        <f>TEXT(Table14[[#This Row],[Upload Date]],"ddd")</f>
        <v>Thu</v>
      </c>
      <c r="U348" s="34">
        <f>WORKDAY(Table14[[#This Row],[Upload Date]],-5,'Non working days'!$A$3:$A$598)</f>
        <v>45757</v>
      </c>
      <c r="V348" s="31" t="str">
        <f>TEXT(Table14[[#This Row],[Deadline for Variation Submission]],"ddd")</f>
        <v>Thu</v>
      </c>
      <c r="W348" s="29"/>
      <c r="X348" s="1"/>
    </row>
    <row r="349" spans="1:24" x14ac:dyDescent="0.3">
      <c r="A349" t="str">
        <f>CONCATENATE(Table14[[#This Row],[Cipher]], " ",Table14[[#This Row],[Payment Type]])</f>
        <v>NEW GMS Adhoc</v>
      </c>
      <c r="B349" s="30" t="s">
        <v>156</v>
      </c>
      <c r="C349" s="30" t="s">
        <v>39</v>
      </c>
      <c r="D349" s="30" t="s">
        <v>157</v>
      </c>
      <c r="E349" s="30" t="s">
        <v>71</v>
      </c>
      <c r="F349" s="30">
        <v>24</v>
      </c>
      <c r="G349" s="31"/>
      <c r="H34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49" s="31" t="str">
        <f>TEXT(Table14[[#This Row],[Standard Payment Date]],"ddd")</f>
        <v>Thu</v>
      </c>
      <c r="J349" s="31" t="str">
        <f>IF(ISNA(MATCH(Table14[[#This Row],[Standard Payment Date]],'Non working days'!$A$3:$A$226,0)),"N","Y")</f>
        <v>N</v>
      </c>
      <c r="K349" s="31" t="str">
        <f>IF(OR(Table14[[#This Row],[Unmodified Day of Week]]="Sat",Table14[[#This Row],[Unmodified Day of Week]]="Sun"),"Y","N")</f>
        <v>N</v>
      </c>
      <c r="L349" s="31" t="str">
        <f>IF(OR(Table14[[#This Row],[Bank Holiday?]]="Y",Table14[[#This Row],[Weekend?]]="Y"),"Y","N")</f>
        <v>N</v>
      </c>
      <c r="M349" s="31">
        <f>IF(AND(Table14[[#This Row],[Late if non working day]]="Late",Table14[[#This Row],[BH or Weekend]]="Y"),1,0)</f>
        <v>0</v>
      </c>
      <c r="N349" s="33">
        <f>NETWORKDAYS($H$2,Table14[[#This Row],[Standard Payment Date]],'Non working days'!$A$3:$A$27)</f>
        <v>16</v>
      </c>
      <c r="O349" s="33">
        <f>Table14[[#This Row],[NetWorkDays]]-1</f>
        <v>15</v>
      </c>
      <c r="P349" s="33">
        <f>Table14[[#This Row],[NetWorkDays]]</f>
        <v>16</v>
      </c>
      <c r="Q34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49" s="31" t="str">
        <f>TEXT(Table14[[#This Row],[Pay Date]],"ddd")</f>
        <v>Thu</v>
      </c>
      <c r="S349" s="34">
        <f>WORKDAY(Table14[[#This Row],[Pay Date]],-3,'Non working days'!$A$3:$A$598)</f>
        <v>45764</v>
      </c>
      <c r="T349" s="31" t="str">
        <f>TEXT(Table14[[#This Row],[Upload Date]],"ddd")</f>
        <v>Thu</v>
      </c>
      <c r="U349" s="34">
        <f>WORKDAY(Table14[[#This Row],[Upload Date]],-5,'Non working days'!$A$3:$A$598)</f>
        <v>45757</v>
      </c>
      <c r="V349" s="31" t="str">
        <f>TEXT(Table14[[#This Row],[Deadline for Variation Submission]],"ddd")</f>
        <v>Thu</v>
      </c>
      <c r="W349" s="29"/>
      <c r="X349" s="1"/>
    </row>
    <row r="350" spans="1:24" x14ac:dyDescent="0.3">
      <c r="A350" t="str">
        <f>CONCATENATE(Table14[[#This Row],[Cipher]], " ",Table14[[#This Row],[Payment Type]])</f>
        <v>NF Pharmacy</v>
      </c>
      <c r="B350" s="30" t="s">
        <v>158</v>
      </c>
      <c r="C350" s="30" t="s">
        <v>39</v>
      </c>
      <c r="D350" s="30" t="s">
        <v>159</v>
      </c>
      <c r="E350" s="31" t="s">
        <v>48</v>
      </c>
      <c r="F350" s="30">
        <v>14</v>
      </c>
      <c r="G350" s="31"/>
      <c r="H35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350" s="31" t="str">
        <f>TEXT(Table14[[#This Row],[Standard Payment Date]],"ddd")</f>
        <v>Mon</v>
      </c>
      <c r="J350" s="31" t="str">
        <f>IF(ISNA(MATCH(Table14[[#This Row],[Standard Payment Date]],'Non working days'!$A$3:$A$226,0)),"N","Y")</f>
        <v>N</v>
      </c>
      <c r="K350" s="31" t="str">
        <f>IF(OR(Table14[[#This Row],[Unmodified Day of Week]]="Sat",Table14[[#This Row],[Unmodified Day of Week]]="Sun"),"Y","N")</f>
        <v>N</v>
      </c>
      <c r="L350" s="31" t="str">
        <f>IF(OR(Table14[[#This Row],[Bank Holiday?]]="Y",Table14[[#This Row],[Weekend?]]="Y"),"Y","N")</f>
        <v>N</v>
      </c>
      <c r="M350" s="31">
        <f>IF(AND(Table14[[#This Row],[Late if non working day]]="Late",Table14[[#This Row],[BH or Weekend]]="Y"),1,0)</f>
        <v>0</v>
      </c>
      <c r="N350" s="33">
        <f>NETWORKDAYS($H$2,Table14[[#This Row],[Standard Payment Date]],'Non working days'!$A$3:$A$27)</f>
        <v>10</v>
      </c>
      <c r="O350" s="33">
        <f>Table14[[#This Row],[NetWorkDays]]-1</f>
        <v>9</v>
      </c>
      <c r="P350" s="33">
        <f>Table14[[#This Row],[NetWorkDays]]</f>
        <v>10</v>
      </c>
      <c r="Q35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350" s="31" t="str">
        <f>TEXT(Table14[[#This Row],[Pay Date]],"ddd")</f>
        <v>Mon</v>
      </c>
      <c r="S350" s="34">
        <f>WORKDAY(Table14[[#This Row],[Pay Date]],-3,'Non working days'!$A$3:$A$598)</f>
        <v>45756</v>
      </c>
      <c r="T350" s="31" t="str">
        <f>TEXT(Table14[[#This Row],[Upload Date]],"ddd")</f>
        <v>Wed</v>
      </c>
      <c r="U350" s="34">
        <f>WORKDAY(Table14[[#This Row],[Upload Date]],-5,'Non working days'!$A$3:$A$598)</f>
        <v>45749</v>
      </c>
      <c r="V350" s="31" t="str">
        <f>TEXT(Table14[[#This Row],[Deadline for Variation Submission]],"ddd")</f>
        <v>Wed</v>
      </c>
      <c r="W350" s="29"/>
      <c r="X350" s="1"/>
    </row>
    <row r="351" spans="1:24" x14ac:dyDescent="0.3">
      <c r="A351" t="str">
        <f>CONCATENATE(Table14[[#This Row],[Cipher]], " ",Table14[[#This Row],[Payment Type]])</f>
        <v>NF A/PMS</v>
      </c>
      <c r="B351" s="30" t="s">
        <v>158</v>
      </c>
      <c r="C351" s="30" t="s">
        <v>39</v>
      </c>
      <c r="D351" s="30" t="s">
        <v>159</v>
      </c>
      <c r="E351" s="31" t="s">
        <v>49</v>
      </c>
      <c r="F351" s="30">
        <v>15</v>
      </c>
      <c r="G351" s="30"/>
      <c r="H35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51" s="31" t="str">
        <f>TEXT(Table14[[#This Row],[Standard Payment Date]],"ddd")</f>
        <v>Tue</v>
      </c>
      <c r="J351" s="31" t="str">
        <f>IF(ISNA(MATCH(Table14[[#This Row],[Standard Payment Date]],'Non working days'!$A$3:$A$226,0)),"N","Y")</f>
        <v>N</v>
      </c>
      <c r="K351" s="31" t="str">
        <f>IF(OR(Table14[[#This Row],[Unmodified Day of Week]]="Sat",Table14[[#This Row],[Unmodified Day of Week]]="Sun"),"Y","N")</f>
        <v>N</v>
      </c>
      <c r="L351" s="31" t="str">
        <f>IF(OR(Table14[[#This Row],[Bank Holiday?]]="Y",Table14[[#This Row],[Weekend?]]="Y"),"Y","N")</f>
        <v>N</v>
      </c>
      <c r="M351" s="31">
        <f>IF(AND(Table14[[#This Row],[Late if non working day]]="Late",Table14[[#This Row],[BH or Weekend]]="Y"),1,0)</f>
        <v>0</v>
      </c>
      <c r="N351" s="33">
        <f>NETWORKDAYS($H$2,Table14[[#This Row],[Standard Payment Date]],'Non working days'!$A$3:$A$27)</f>
        <v>11</v>
      </c>
      <c r="O351" s="33">
        <f>Table14[[#This Row],[NetWorkDays]]-1</f>
        <v>10</v>
      </c>
      <c r="P351" s="33">
        <f>Table14[[#This Row],[NetWorkDays]]</f>
        <v>11</v>
      </c>
      <c r="Q35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51" s="31" t="str">
        <f>TEXT(Table14[[#This Row],[Pay Date]],"ddd")</f>
        <v>Tue</v>
      </c>
      <c r="S351" s="34">
        <f>WORKDAY(Table14[[#This Row],[Pay Date]],-3,'Non working days'!$A$3:$A$598)</f>
        <v>45757</v>
      </c>
      <c r="T351" s="31" t="str">
        <f>TEXT(Table14[[#This Row],[Upload Date]],"ddd")</f>
        <v>Thu</v>
      </c>
      <c r="U351" s="34">
        <f>WORKDAY(Table14[[#This Row],[Upload Date]],-5,'Non working days'!$A$3:$A$598)</f>
        <v>45750</v>
      </c>
      <c r="V351" s="31" t="str">
        <f>TEXT(Table14[[#This Row],[Deadline for Variation Submission]],"ddd")</f>
        <v>Thu</v>
      </c>
      <c r="W351" s="29"/>
      <c r="X351" s="1"/>
    </row>
    <row r="352" spans="1:24" x14ac:dyDescent="0.3">
      <c r="A352" t="str">
        <f>CONCATENATE(Table14[[#This Row],[Cipher]], " ",Table14[[#This Row],[Payment Type]])</f>
        <v>NF GMS Adhoc</v>
      </c>
      <c r="B352" s="30" t="s">
        <v>158</v>
      </c>
      <c r="C352" s="30" t="s">
        <v>39</v>
      </c>
      <c r="D352" s="30" t="s">
        <v>159</v>
      </c>
      <c r="E352" s="30" t="s">
        <v>71</v>
      </c>
      <c r="F352" s="30">
        <v>15</v>
      </c>
      <c r="G352" s="31"/>
      <c r="H35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52" s="31" t="str">
        <f>TEXT(Table14[[#This Row],[Standard Payment Date]],"ddd")</f>
        <v>Tue</v>
      </c>
      <c r="J352" s="31" t="str">
        <f>IF(ISNA(MATCH(Table14[[#This Row],[Standard Payment Date]],'Non working days'!$A$3:$A$226,0)),"N","Y")</f>
        <v>N</v>
      </c>
      <c r="K352" s="31" t="str">
        <f>IF(OR(Table14[[#This Row],[Unmodified Day of Week]]="Sat",Table14[[#This Row],[Unmodified Day of Week]]="Sun"),"Y","N")</f>
        <v>N</v>
      </c>
      <c r="L352" s="31" t="str">
        <f>IF(OR(Table14[[#This Row],[Bank Holiday?]]="Y",Table14[[#This Row],[Weekend?]]="Y"),"Y","N")</f>
        <v>N</v>
      </c>
      <c r="M352" s="31">
        <f>IF(AND(Table14[[#This Row],[Late if non working day]]="Late",Table14[[#This Row],[BH or Weekend]]="Y"),1,0)</f>
        <v>0</v>
      </c>
      <c r="N352" s="33">
        <f>NETWORKDAYS($H$2,Table14[[#This Row],[Standard Payment Date]],'Non working days'!$A$3:$A$27)</f>
        <v>11</v>
      </c>
      <c r="O352" s="33">
        <f>Table14[[#This Row],[NetWorkDays]]-1</f>
        <v>10</v>
      </c>
      <c r="P352" s="33">
        <f>Table14[[#This Row],[NetWorkDays]]</f>
        <v>11</v>
      </c>
      <c r="Q35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52" s="31" t="str">
        <f>TEXT(Table14[[#This Row],[Pay Date]],"ddd")</f>
        <v>Tue</v>
      </c>
      <c r="S352" s="34">
        <f>WORKDAY(Table14[[#This Row],[Pay Date]],-3,'Non working days'!$A$3:$A$598)</f>
        <v>45757</v>
      </c>
      <c r="T352" s="31" t="str">
        <f>TEXT(Table14[[#This Row],[Upload Date]],"ddd")</f>
        <v>Thu</v>
      </c>
      <c r="U352" s="34">
        <f>WORKDAY(Table14[[#This Row],[Upload Date]],-5,'Non working days'!$A$3:$A$598)</f>
        <v>45750</v>
      </c>
      <c r="V352" s="31" t="str">
        <f>TEXT(Table14[[#This Row],[Deadline for Variation Submission]],"ddd")</f>
        <v>Thu</v>
      </c>
      <c r="W352" s="29"/>
      <c r="X352" s="1"/>
    </row>
    <row r="353" spans="1:24" x14ac:dyDescent="0.3">
      <c r="A353" t="str">
        <f>CONCATENATE(Table14[[#This Row],[Cipher]], " ",Table14[[#This Row],[Payment Type]])</f>
        <v>NF GMS</v>
      </c>
      <c r="B353" s="30" t="s">
        <v>158</v>
      </c>
      <c r="C353" s="30" t="s">
        <v>39</v>
      </c>
      <c r="D353" s="30" t="s">
        <v>159</v>
      </c>
      <c r="E353" s="30" t="s">
        <v>50</v>
      </c>
      <c r="F353" s="30" t="s">
        <v>51</v>
      </c>
      <c r="G353" s="31"/>
      <c r="H35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53" s="31" t="str">
        <f>TEXT(Table14[[#This Row],[Standard Payment Date]],"ddd")</f>
        <v>Wed</v>
      </c>
      <c r="J353" s="31" t="str">
        <f>IF(ISNA(MATCH(Table14[[#This Row],[Standard Payment Date]],'Non working days'!$A$3:$A$226,0)),"N","Y")</f>
        <v>N</v>
      </c>
      <c r="K353" s="31" t="str">
        <f>IF(OR(Table14[[#This Row],[Unmodified Day of Week]]="Sat",Table14[[#This Row],[Unmodified Day of Week]]="Sun"),"Y","N")</f>
        <v>N</v>
      </c>
      <c r="L353" s="31" t="str">
        <f>IF(OR(Table14[[#This Row],[Bank Holiday?]]="Y",Table14[[#This Row],[Weekend?]]="Y"),"Y","N")</f>
        <v>N</v>
      </c>
      <c r="M353" s="31">
        <f>IF(AND(Table14[[#This Row],[Late if non working day]]="Late",Table14[[#This Row],[BH or Weekend]]="Y"),1,0)</f>
        <v>0</v>
      </c>
      <c r="N353" s="33">
        <f>NETWORKDAYS($H$2,Table14[[#This Row],[Standard Payment Date]],'Non working days'!$A$3:$A$27)</f>
        <v>20</v>
      </c>
      <c r="O353" s="33">
        <f>Table14[[#This Row],[NetWorkDays]]-1</f>
        <v>19</v>
      </c>
      <c r="P353" s="33">
        <f>Table14[[#This Row],[NetWorkDays]]</f>
        <v>20</v>
      </c>
      <c r="Q35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53" s="31" t="str">
        <f>TEXT(Table14[[#This Row],[Pay Date]],"ddd")</f>
        <v>Wed</v>
      </c>
      <c r="S353" s="34">
        <f>WORKDAY(Table14[[#This Row],[Pay Date]],-3,'Non working days'!$A$3:$A$598)</f>
        <v>45772</v>
      </c>
      <c r="T353" s="31" t="str">
        <f>TEXT(Table14[[#This Row],[Upload Date]],"ddd")</f>
        <v>Fri</v>
      </c>
      <c r="U353" s="34">
        <f>WORKDAY(Table14[[#This Row],[Upload Date]],-5,'Non working days'!$A$3:$A$598)</f>
        <v>45763</v>
      </c>
      <c r="V353" s="31" t="str">
        <f>TEXT(Table14[[#This Row],[Deadline for Variation Submission]],"ddd")</f>
        <v>Wed</v>
      </c>
      <c r="W353" s="29"/>
      <c r="X353" s="1"/>
    </row>
    <row r="354" spans="1:24" x14ac:dyDescent="0.3">
      <c r="A354" t="str">
        <f>CONCATENATE(Table14[[#This Row],[Cipher]], " ",Table14[[#This Row],[Payment Type]])</f>
        <v>NF Dispensing GMS</v>
      </c>
      <c r="B354" s="30" t="s">
        <v>158</v>
      </c>
      <c r="C354" s="30" t="s">
        <v>39</v>
      </c>
      <c r="D354" s="30" t="s">
        <v>159</v>
      </c>
      <c r="E354" s="31" t="s">
        <v>41</v>
      </c>
      <c r="F354" s="30" t="s">
        <v>51</v>
      </c>
      <c r="G354" s="30"/>
      <c r="H35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54" s="31" t="str">
        <f>TEXT(Table14[[#This Row],[Standard Payment Date]],"ddd")</f>
        <v>Wed</v>
      </c>
      <c r="J354" s="31" t="str">
        <f>IF(ISNA(MATCH(Table14[[#This Row],[Standard Payment Date]],'Non working days'!$A$3:$A$226,0)),"N","Y")</f>
        <v>N</v>
      </c>
      <c r="K354" s="31" t="str">
        <f>IF(OR(Table14[[#This Row],[Unmodified Day of Week]]="Sat",Table14[[#This Row],[Unmodified Day of Week]]="Sun"),"Y","N")</f>
        <v>N</v>
      </c>
      <c r="L354" s="31" t="str">
        <f>IF(OR(Table14[[#This Row],[Bank Holiday?]]="Y",Table14[[#This Row],[Weekend?]]="Y"),"Y","N")</f>
        <v>N</v>
      </c>
      <c r="M354" s="31">
        <f>IF(AND(Table14[[#This Row],[Late if non working day]]="Late",Table14[[#This Row],[BH or Weekend]]="Y"),1,0)</f>
        <v>0</v>
      </c>
      <c r="N354" s="33">
        <f>NETWORKDAYS($H$2,Table14[[#This Row],[Standard Payment Date]],'Non working days'!$A$3:$A$27)</f>
        <v>20</v>
      </c>
      <c r="O354" s="33">
        <f>Table14[[#This Row],[NetWorkDays]]-1</f>
        <v>19</v>
      </c>
      <c r="P354" s="33">
        <f>Table14[[#This Row],[NetWorkDays]]</f>
        <v>20</v>
      </c>
      <c r="Q35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54" s="31" t="str">
        <f>TEXT(Table14[[#This Row],[Pay Date]],"ddd")</f>
        <v>Wed</v>
      </c>
      <c r="S354" s="34">
        <f>WORKDAY(Table14[[#This Row],[Pay Date]],-3,'Non working days'!$A$3:$A$598)</f>
        <v>45772</v>
      </c>
      <c r="T354" s="31" t="str">
        <f>TEXT(Table14[[#This Row],[Upload Date]],"ddd")</f>
        <v>Fri</v>
      </c>
      <c r="U354" s="34">
        <f>WORKDAY(Table14[[#This Row],[Upload Date]],-5,'Non working days'!$A$3:$A$598)</f>
        <v>45763</v>
      </c>
      <c r="V354" s="31" t="str">
        <f>TEXT(Table14[[#This Row],[Deadline for Variation Submission]],"ddd")</f>
        <v>Wed</v>
      </c>
      <c r="W354" s="29"/>
      <c r="X354" s="1"/>
    </row>
    <row r="355" spans="1:24" x14ac:dyDescent="0.3">
      <c r="A355" t="str">
        <f>CONCATENATE(Table14[[#This Row],[Cipher]], " ",Table14[[#This Row],[Payment Type]])</f>
        <v>NF Dispensing PMS</v>
      </c>
      <c r="B355" s="30" t="s">
        <v>158</v>
      </c>
      <c r="C355" s="30" t="s">
        <v>39</v>
      </c>
      <c r="D355" s="30" t="s">
        <v>159</v>
      </c>
      <c r="E355" s="30" t="s">
        <v>43</v>
      </c>
      <c r="F355" s="30" t="s">
        <v>51</v>
      </c>
      <c r="G355" s="30"/>
      <c r="H35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55" s="31" t="str">
        <f>TEXT(Table14[[#This Row],[Standard Payment Date]],"ddd")</f>
        <v>Wed</v>
      </c>
      <c r="J355" s="31" t="str">
        <f>IF(ISNA(MATCH(Table14[[#This Row],[Standard Payment Date]],'Non working days'!$A$3:$A$226,0)),"N","Y")</f>
        <v>N</v>
      </c>
      <c r="K355" s="31" t="str">
        <f>IF(OR(Table14[[#This Row],[Unmodified Day of Week]]="Sat",Table14[[#This Row],[Unmodified Day of Week]]="Sun"),"Y","N")</f>
        <v>N</v>
      </c>
      <c r="L355" s="31" t="str">
        <f>IF(OR(Table14[[#This Row],[Bank Holiday?]]="Y",Table14[[#This Row],[Weekend?]]="Y"),"Y","N")</f>
        <v>N</v>
      </c>
      <c r="M355" s="31">
        <f>IF(AND(Table14[[#This Row],[Late if non working day]]="Late",Table14[[#This Row],[BH or Weekend]]="Y"),1,0)</f>
        <v>0</v>
      </c>
      <c r="N355" s="33">
        <f>NETWORKDAYS($H$2,Table14[[#This Row],[Standard Payment Date]],'Non working days'!$A$3:$A$27)</f>
        <v>20</v>
      </c>
      <c r="O355" s="33">
        <f>Table14[[#This Row],[NetWorkDays]]-1</f>
        <v>19</v>
      </c>
      <c r="P355" s="33">
        <f>Table14[[#This Row],[NetWorkDays]]</f>
        <v>20</v>
      </c>
      <c r="Q35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55" s="31" t="str">
        <f>TEXT(Table14[[#This Row],[Pay Date]],"ddd")</f>
        <v>Wed</v>
      </c>
      <c r="S355" s="34">
        <f>WORKDAY(Table14[[#This Row],[Pay Date]],-3,'Non working days'!$A$3:$A$598)</f>
        <v>45772</v>
      </c>
      <c r="T355" s="31" t="str">
        <f>TEXT(Table14[[#This Row],[Upload Date]],"ddd")</f>
        <v>Fri</v>
      </c>
      <c r="U355" s="34">
        <f>WORKDAY(Table14[[#This Row],[Upload Date]],-5,'Non working days'!$A$3:$A$598)</f>
        <v>45763</v>
      </c>
      <c r="V355" s="31" t="str">
        <f>TEXT(Table14[[#This Row],[Deadline for Variation Submission]],"ddd")</f>
        <v>Wed</v>
      </c>
      <c r="W355" s="29"/>
      <c r="X355" s="1"/>
    </row>
    <row r="356" spans="1:24" x14ac:dyDescent="0.3">
      <c r="A356" t="str">
        <f>CONCATENATE(Table14[[#This Row],[Cipher]], " ",Table14[[#This Row],[Payment Type]])</f>
        <v>NF Prescribing GMS</v>
      </c>
      <c r="B356" s="30" t="s">
        <v>158</v>
      </c>
      <c r="C356" s="30" t="s">
        <v>39</v>
      </c>
      <c r="D356" s="30" t="s">
        <v>159</v>
      </c>
      <c r="E356" s="30" t="s">
        <v>44</v>
      </c>
      <c r="F356" s="30" t="s">
        <v>51</v>
      </c>
      <c r="G356" s="30"/>
      <c r="H35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56" s="31" t="str">
        <f>TEXT(Table14[[#This Row],[Standard Payment Date]],"ddd")</f>
        <v>Wed</v>
      </c>
      <c r="J356" s="31" t="str">
        <f>IF(ISNA(MATCH(Table14[[#This Row],[Standard Payment Date]],'Non working days'!$A$3:$A$226,0)),"N","Y")</f>
        <v>N</v>
      </c>
      <c r="K356" s="31" t="str">
        <f>IF(OR(Table14[[#This Row],[Unmodified Day of Week]]="Sat",Table14[[#This Row],[Unmodified Day of Week]]="Sun"),"Y","N")</f>
        <v>N</v>
      </c>
      <c r="L356" s="31" t="str">
        <f>IF(OR(Table14[[#This Row],[Bank Holiday?]]="Y",Table14[[#This Row],[Weekend?]]="Y"),"Y","N")</f>
        <v>N</v>
      </c>
      <c r="M356" s="31">
        <f>IF(AND(Table14[[#This Row],[Late if non working day]]="Late",Table14[[#This Row],[BH or Weekend]]="Y"),1,0)</f>
        <v>0</v>
      </c>
      <c r="N356" s="33">
        <f>NETWORKDAYS($H$2,Table14[[#This Row],[Standard Payment Date]],'Non working days'!$A$3:$A$27)</f>
        <v>20</v>
      </c>
      <c r="O356" s="33">
        <f>Table14[[#This Row],[NetWorkDays]]-1</f>
        <v>19</v>
      </c>
      <c r="P356" s="33">
        <f>Table14[[#This Row],[NetWorkDays]]</f>
        <v>20</v>
      </c>
      <c r="Q35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56" s="31" t="str">
        <f>TEXT(Table14[[#This Row],[Pay Date]],"ddd")</f>
        <v>Wed</v>
      </c>
      <c r="S356" s="34">
        <f>WORKDAY(Table14[[#This Row],[Pay Date]],-3,'Non working days'!$A$3:$A$598)</f>
        <v>45772</v>
      </c>
      <c r="T356" s="31" t="str">
        <f>TEXT(Table14[[#This Row],[Upload Date]],"ddd")</f>
        <v>Fri</v>
      </c>
      <c r="U356" s="34">
        <f>WORKDAY(Table14[[#This Row],[Upload Date]],-5,'Non working days'!$A$3:$A$598)</f>
        <v>45763</v>
      </c>
      <c r="V356" s="31" t="str">
        <f>TEXT(Table14[[#This Row],[Deadline for Variation Submission]],"ddd")</f>
        <v>Wed</v>
      </c>
      <c r="W356" s="29"/>
      <c r="X356" s="1"/>
    </row>
    <row r="357" spans="1:24" x14ac:dyDescent="0.3">
      <c r="A357" t="str">
        <f>CONCATENATE(Table14[[#This Row],[Cipher]], " ",Table14[[#This Row],[Payment Type]])</f>
        <v>NF Prescribing PMS</v>
      </c>
      <c r="B357" s="30" t="s">
        <v>158</v>
      </c>
      <c r="C357" s="30" t="s">
        <v>39</v>
      </c>
      <c r="D357" s="30" t="s">
        <v>159</v>
      </c>
      <c r="E357" s="30" t="s">
        <v>45</v>
      </c>
      <c r="F357" s="30" t="s">
        <v>51</v>
      </c>
      <c r="G357" s="30"/>
      <c r="H35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57" s="31" t="str">
        <f>TEXT(Table14[[#This Row],[Standard Payment Date]],"ddd")</f>
        <v>Wed</v>
      </c>
      <c r="J357" s="31" t="str">
        <f>IF(ISNA(MATCH(Table14[[#This Row],[Standard Payment Date]],'Non working days'!$A$3:$A$226,0)),"N","Y")</f>
        <v>N</v>
      </c>
      <c r="K357" s="31" t="str">
        <f>IF(OR(Table14[[#This Row],[Unmodified Day of Week]]="Sat",Table14[[#This Row],[Unmodified Day of Week]]="Sun"),"Y","N")</f>
        <v>N</v>
      </c>
      <c r="L357" s="31" t="str">
        <f>IF(OR(Table14[[#This Row],[Bank Holiday?]]="Y",Table14[[#This Row],[Weekend?]]="Y"),"Y","N")</f>
        <v>N</v>
      </c>
      <c r="M357" s="31">
        <f>IF(AND(Table14[[#This Row],[Late if non working day]]="Late",Table14[[#This Row],[BH or Weekend]]="Y"),1,0)</f>
        <v>0</v>
      </c>
      <c r="N357" s="33">
        <f>NETWORKDAYS($H$2,Table14[[#This Row],[Standard Payment Date]],'Non working days'!$A$3:$A$27)</f>
        <v>20</v>
      </c>
      <c r="O357" s="33">
        <f>Table14[[#This Row],[NetWorkDays]]-1</f>
        <v>19</v>
      </c>
      <c r="P357" s="33">
        <f>Table14[[#This Row],[NetWorkDays]]</f>
        <v>20</v>
      </c>
      <c r="Q35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57" s="31" t="str">
        <f>TEXT(Table14[[#This Row],[Pay Date]],"ddd")</f>
        <v>Wed</v>
      </c>
      <c r="S357" s="34">
        <f>WORKDAY(Table14[[#This Row],[Pay Date]],-3,'Non working days'!$A$3:$A$598)</f>
        <v>45772</v>
      </c>
      <c r="T357" s="31" t="str">
        <f>TEXT(Table14[[#This Row],[Upload Date]],"ddd")</f>
        <v>Fri</v>
      </c>
      <c r="U357" s="34">
        <f>WORKDAY(Table14[[#This Row],[Upload Date]],-5,'Non working days'!$A$3:$A$598)</f>
        <v>45763</v>
      </c>
      <c r="V357" s="31" t="str">
        <f>TEXT(Table14[[#This Row],[Deadline for Variation Submission]],"ddd")</f>
        <v>Wed</v>
      </c>
      <c r="W357" s="29"/>
      <c r="X357" s="1"/>
    </row>
    <row r="358" spans="1:24" x14ac:dyDescent="0.3">
      <c r="A358" t="str">
        <f>CONCATENATE(Table14[[#This Row],[Cipher]], " ",Table14[[#This Row],[Payment Type]])</f>
        <v>NF PMS Adhoc</v>
      </c>
      <c r="B358" s="30" t="s">
        <v>158</v>
      </c>
      <c r="C358" s="30" t="s">
        <v>39</v>
      </c>
      <c r="D358" s="30" t="s">
        <v>159</v>
      </c>
      <c r="E358" s="30" t="s">
        <v>56</v>
      </c>
      <c r="F358" s="30" t="s">
        <v>51</v>
      </c>
      <c r="G358" s="31"/>
      <c r="H35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58" s="31" t="str">
        <f>TEXT(Table14[[#This Row],[Standard Payment Date]],"ddd")</f>
        <v>Wed</v>
      </c>
      <c r="J358" s="31" t="str">
        <f>IF(ISNA(MATCH(Table14[[#This Row],[Standard Payment Date]],'Non working days'!$A$3:$A$226,0)),"N","Y")</f>
        <v>N</v>
      </c>
      <c r="K358" s="31" t="str">
        <f>IF(OR(Table14[[#This Row],[Unmodified Day of Week]]="Sat",Table14[[#This Row],[Unmodified Day of Week]]="Sun"),"Y","N")</f>
        <v>N</v>
      </c>
      <c r="L358" s="31" t="str">
        <f>IF(OR(Table14[[#This Row],[Bank Holiday?]]="Y",Table14[[#This Row],[Weekend?]]="Y"),"Y","N")</f>
        <v>N</v>
      </c>
      <c r="M358" s="31">
        <f>IF(AND(Table14[[#This Row],[Late if non working day]]="Late",Table14[[#This Row],[BH or Weekend]]="Y"),1,0)</f>
        <v>0</v>
      </c>
      <c r="N358" s="33">
        <f>NETWORKDAYS($H$2,Table14[[#This Row],[Standard Payment Date]],'Non working days'!$A$3:$A$27)</f>
        <v>20</v>
      </c>
      <c r="O358" s="33">
        <f>Table14[[#This Row],[NetWorkDays]]-1</f>
        <v>19</v>
      </c>
      <c r="P358" s="33">
        <f>Table14[[#This Row],[NetWorkDays]]</f>
        <v>20</v>
      </c>
      <c r="Q35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58" s="31" t="str">
        <f>TEXT(Table14[[#This Row],[Pay Date]],"ddd")</f>
        <v>Wed</v>
      </c>
      <c r="S358" s="34">
        <f>WORKDAY(Table14[[#This Row],[Pay Date]],-3,'Non working days'!$A$3:$A$598)</f>
        <v>45772</v>
      </c>
      <c r="T358" s="31" t="str">
        <f>TEXT(Table14[[#This Row],[Upload Date]],"ddd")</f>
        <v>Fri</v>
      </c>
      <c r="U358" s="34">
        <f>WORKDAY(Table14[[#This Row],[Upload Date]],-5,'Non working days'!$A$3:$A$598)</f>
        <v>45763</v>
      </c>
      <c r="V358" s="31" t="str">
        <f>TEXT(Table14[[#This Row],[Deadline for Variation Submission]],"ddd")</f>
        <v>Wed</v>
      </c>
      <c r="W358" s="29"/>
      <c r="X358" s="1"/>
    </row>
    <row r="359" spans="1:24" x14ac:dyDescent="0.3">
      <c r="A359" t="str">
        <f>CONCATENATE(Table14[[#This Row],[Cipher]], " ",Table14[[#This Row],[Payment Type]])</f>
        <v>NN Pharmacy</v>
      </c>
      <c r="B359" s="30" t="s">
        <v>160</v>
      </c>
      <c r="C359" s="30" t="s">
        <v>39</v>
      </c>
      <c r="D359" s="30" t="s">
        <v>161</v>
      </c>
      <c r="E359" s="31" t="s">
        <v>48</v>
      </c>
      <c r="F359" s="30">
        <v>14</v>
      </c>
      <c r="G359" s="31"/>
      <c r="H35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359" s="31" t="str">
        <f>TEXT(Table14[[#This Row],[Standard Payment Date]],"ddd")</f>
        <v>Mon</v>
      </c>
      <c r="J359" s="31" t="str">
        <f>IF(ISNA(MATCH(Table14[[#This Row],[Standard Payment Date]],'Non working days'!$A$3:$A$226,0)),"N","Y")</f>
        <v>N</v>
      </c>
      <c r="K359" s="31" t="str">
        <f>IF(OR(Table14[[#This Row],[Unmodified Day of Week]]="Sat",Table14[[#This Row],[Unmodified Day of Week]]="Sun"),"Y","N")</f>
        <v>N</v>
      </c>
      <c r="L359" s="31" t="str">
        <f>IF(OR(Table14[[#This Row],[Bank Holiday?]]="Y",Table14[[#This Row],[Weekend?]]="Y"),"Y","N")</f>
        <v>N</v>
      </c>
      <c r="M359" s="31">
        <f>IF(AND(Table14[[#This Row],[Late if non working day]]="Late",Table14[[#This Row],[BH or Weekend]]="Y"),1,0)</f>
        <v>0</v>
      </c>
      <c r="N359" s="33">
        <f>NETWORKDAYS($H$2,Table14[[#This Row],[Standard Payment Date]],'Non working days'!$A$3:$A$27)</f>
        <v>10</v>
      </c>
      <c r="O359" s="33">
        <f>Table14[[#This Row],[NetWorkDays]]-1</f>
        <v>9</v>
      </c>
      <c r="P359" s="33">
        <f>Table14[[#This Row],[NetWorkDays]]</f>
        <v>10</v>
      </c>
      <c r="Q35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359" s="31" t="str">
        <f>TEXT(Table14[[#This Row],[Pay Date]],"ddd")</f>
        <v>Mon</v>
      </c>
      <c r="S359" s="34">
        <f>WORKDAY(Table14[[#This Row],[Pay Date]],-3,'Non working days'!$A$3:$A$598)</f>
        <v>45756</v>
      </c>
      <c r="T359" s="31" t="str">
        <f>TEXT(Table14[[#This Row],[Upload Date]],"ddd")</f>
        <v>Wed</v>
      </c>
      <c r="U359" s="34">
        <f>WORKDAY(Table14[[#This Row],[Upload Date]],-5,'Non working days'!$A$3:$A$598)</f>
        <v>45749</v>
      </c>
      <c r="V359" s="31" t="str">
        <f>TEXT(Table14[[#This Row],[Deadline for Variation Submission]],"ddd")</f>
        <v>Wed</v>
      </c>
      <c r="W359" s="29"/>
      <c r="X359" s="1"/>
    </row>
    <row r="360" spans="1:24" x14ac:dyDescent="0.3">
      <c r="A360" t="str">
        <f>CONCATENATE(Table14[[#This Row],[Cipher]], " ",Table14[[#This Row],[Payment Type]])</f>
        <v>NN A/PMS</v>
      </c>
      <c r="B360" s="30" t="s">
        <v>160</v>
      </c>
      <c r="C360" s="30" t="s">
        <v>39</v>
      </c>
      <c r="D360" s="30" t="s">
        <v>162</v>
      </c>
      <c r="E360" s="31" t="s">
        <v>49</v>
      </c>
      <c r="F360" s="30">
        <v>15</v>
      </c>
      <c r="G360" s="30"/>
      <c r="H36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60" s="31" t="str">
        <f>TEXT(Table14[[#This Row],[Standard Payment Date]],"ddd")</f>
        <v>Tue</v>
      </c>
      <c r="J360" s="31" t="str">
        <f>IF(ISNA(MATCH(Table14[[#This Row],[Standard Payment Date]],'Non working days'!$A$3:$A$226,0)),"N","Y")</f>
        <v>N</v>
      </c>
      <c r="K360" s="31" t="str">
        <f>IF(OR(Table14[[#This Row],[Unmodified Day of Week]]="Sat",Table14[[#This Row],[Unmodified Day of Week]]="Sun"),"Y","N")</f>
        <v>N</v>
      </c>
      <c r="L360" s="31" t="str">
        <f>IF(OR(Table14[[#This Row],[Bank Holiday?]]="Y",Table14[[#This Row],[Weekend?]]="Y"),"Y","N")</f>
        <v>N</v>
      </c>
      <c r="M360" s="31">
        <f>IF(AND(Table14[[#This Row],[Late if non working day]]="Late",Table14[[#This Row],[BH or Weekend]]="Y"),1,0)</f>
        <v>0</v>
      </c>
      <c r="N360" s="33">
        <f>NETWORKDAYS($H$2,Table14[[#This Row],[Standard Payment Date]],'Non working days'!$A$3:$A$27)</f>
        <v>11</v>
      </c>
      <c r="O360" s="33">
        <f>Table14[[#This Row],[NetWorkDays]]-1</f>
        <v>10</v>
      </c>
      <c r="P360" s="33">
        <f>Table14[[#This Row],[NetWorkDays]]</f>
        <v>11</v>
      </c>
      <c r="Q36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60" s="31" t="str">
        <f>TEXT(Table14[[#This Row],[Pay Date]],"ddd")</f>
        <v>Tue</v>
      </c>
      <c r="S360" s="34">
        <f>WORKDAY(Table14[[#This Row],[Pay Date]],-3,'Non working days'!$A$3:$A$598)</f>
        <v>45757</v>
      </c>
      <c r="T360" s="31" t="str">
        <f>TEXT(Table14[[#This Row],[Upload Date]],"ddd")</f>
        <v>Thu</v>
      </c>
      <c r="U360" s="34">
        <f>WORKDAY(Table14[[#This Row],[Upload Date]],-5,'Non working days'!$A$3:$A$598)</f>
        <v>45750</v>
      </c>
      <c r="V360" s="31" t="str">
        <f>TEXT(Table14[[#This Row],[Deadline for Variation Submission]],"ddd")</f>
        <v>Thu</v>
      </c>
      <c r="W360" s="29"/>
      <c r="X360" s="1"/>
    </row>
    <row r="361" spans="1:24" x14ac:dyDescent="0.3">
      <c r="A361" t="str">
        <f>CONCATENATE(Table14[[#This Row],[Cipher]], " ",Table14[[#This Row],[Payment Type]])</f>
        <v>NN Registrar GMS</v>
      </c>
      <c r="B361" s="30" t="s">
        <v>160</v>
      </c>
      <c r="C361" s="30" t="s">
        <v>39</v>
      </c>
      <c r="D361" s="30" t="s">
        <v>162</v>
      </c>
      <c r="E361" s="31" t="s">
        <v>46</v>
      </c>
      <c r="F361" s="30">
        <v>21</v>
      </c>
      <c r="G361" s="31"/>
      <c r="H36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45768</v>
      </c>
      <c r="I361" s="31" t="str">
        <f>TEXT(Table14[[#This Row],[Standard Payment Date]],"ddd")</f>
        <v>Mon</v>
      </c>
      <c r="J361" s="31" t="str">
        <f>IF(ISNA(MATCH(Table14[[#This Row],[Standard Payment Date]],'Non working days'!$A$3:$A$226,0)),"N","Y")</f>
        <v>Y</v>
      </c>
      <c r="K361" s="31" t="str">
        <f>IF(OR(Table14[[#This Row],[Unmodified Day of Week]]="Sat",Table14[[#This Row],[Unmodified Day of Week]]="Sun"),"Y","N")</f>
        <v>N</v>
      </c>
      <c r="L361" s="31" t="str">
        <f>IF(OR(Table14[[#This Row],[Bank Holiday?]]="Y",Table14[[#This Row],[Weekend?]]="Y"),"Y","N")</f>
        <v>Y</v>
      </c>
      <c r="M361" s="31">
        <f>IF(AND(Table14[[#This Row],[Late if non working day]]="Late",Table14[[#This Row],[BH or Weekend]]="Y"),1,0)</f>
        <v>0</v>
      </c>
      <c r="N361" s="33">
        <f>NETWORKDAYS($H$2,Table14[[#This Row],[Standard Payment Date]],'Non working days'!$A$3:$A$27)</f>
        <v>13</v>
      </c>
      <c r="O361" s="33">
        <f>Table14[[#This Row],[NetWorkDays]]-1</f>
        <v>12</v>
      </c>
      <c r="P361" s="33">
        <f>Table14[[#This Row],[NetWorkDays]]</f>
        <v>13</v>
      </c>
      <c r="Q36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361" s="31" t="str">
        <f>TEXT(Table14[[#This Row],[Pay Date]],"ddd")</f>
        <v>Thu</v>
      </c>
      <c r="S361" s="34">
        <f>WORKDAY(Table14[[#This Row],[Pay Date]],-3,'Non working days'!$A$3:$A$598)</f>
        <v>45761</v>
      </c>
      <c r="T361" s="31" t="str">
        <f>TEXT(Table14[[#This Row],[Upload Date]],"ddd")</f>
        <v>Mon</v>
      </c>
      <c r="U361" s="34">
        <f>WORKDAY(Table14[[#This Row],[Upload Date]],-5,'Non working days'!$A$3:$A$598)</f>
        <v>45754</v>
      </c>
      <c r="V361" s="31" t="str">
        <f>TEXT(Table14[[#This Row],[Deadline for Variation Submission]],"ddd")</f>
        <v>Mon</v>
      </c>
      <c r="W361" s="29"/>
      <c r="X361" s="1"/>
    </row>
    <row r="362" spans="1:24" x14ac:dyDescent="0.3">
      <c r="A362" t="str">
        <f>CONCATENATE(Table14[[#This Row],[Cipher]], " ",Table14[[#This Row],[Payment Type]])</f>
        <v>NN GMS</v>
      </c>
      <c r="B362" s="30" t="s">
        <v>160</v>
      </c>
      <c r="C362" s="30" t="s">
        <v>39</v>
      </c>
      <c r="D362" s="30" t="s">
        <v>162</v>
      </c>
      <c r="E362" s="30" t="s">
        <v>50</v>
      </c>
      <c r="F362" s="30">
        <v>23</v>
      </c>
      <c r="G362" s="31"/>
      <c r="H36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45770</v>
      </c>
      <c r="I362" s="31" t="str">
        <f>TEXT(Table14[[#This Row],[Standard Payment Date]],"ddd")</f>
        <v>Wed</v>
      </c>
      <c r="J362" s="31" t="str">
        <f>IF(ISNA(MATCH(Table14[[#This Row],[Standard Payment Date]],'Non working days'!$A$3:$A$226,0)),"N","Y")</f>
        <v>N</v>
      </c>
      <c r="K362" s="31" t="str">
        <f>IF(OR(Table14[[#This Row],[Unmodified Day of Week]]="Sat",Table14[[#This Row],[Unmodified Day of Week]]="Sun"),"Y","N")</f>
        <v>N</v>
      </c>
      <c r="L362" s="31" t="str">
        <f>IF(OR(Table14[[#This Row],[Bank Holiday?]]="Y",Table14[[#This Row],[Weekend?]]="Y"),"Y","N")</f>
        <v>N</v>
      </c>
      <c r="M362" s="31">
        <f>IF(AND(Table14[[#This Row],[Late if non working day]]="Late",Table14[[#This Row],[BH or Weekend]]="Y"),1,0)</f>
        <v>0</v>
      </c>
      <c r="N362" s="33">
        <f>NETWORKDAYS($H$2,Table14[[#This Row],[Standard Payment Date]],'Non working days'!$A$3:$A$27)</f>
        <v>15</v>
      </c>
      <c r="O362" s="33">
        <f>Table14[[#This Row],[NetWorkDays]]-1</f>
        <v>14</v>
      </c>
      <c r="P362" s="33">
        <f>Table14[[#This Row],[NetWorkDays]]</f>
        <v>15</v>
      </c>
      <c r="Q36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45770</v>
      </c>
      <c r="R362" s="31" t="str">
        <f>TEXT(Table14[[#This Row],[Pay Date]],"ddd")</f>
        <v>Wed</v>
      </c>
      <c r="S362" s="34">
        <f>WORKDAY(Table14[[#This Row],[Pay Date]],-3,'Non working days'!$A$3:$A$598)</f>
        <v>45763</v>
      </c>
      <c r="T362" s="31" t="str">
        <f>TEXT(Table14[[#This Row],[Upload Date]],"ddd")</f>
        <v>Wed</v>
      </c>
      <c r="U362" s="34">
        <f>WORKDAY(Table14[[#This Row],[Upload Date]],-5,'Non working days'!$A$3:$A$598)</f>
        <v>45756</v>
      </c>
      <c r="V362" s="31" t="str">
        <f>TEXT(Table14[[#This Row],[Deadline for Variation Submission]],"ddd")</f>
        <v>Wed</v>
      </c>
      <c r="W362" s="29"/>
      <c r="X362" s="1"/>
    </row>
    <row r="363" spans="1:24" x14ac:dyDescent="0.3">
      <c r="A363" t="str">
        <f>CONCATENATE(Table14[[#This Row],[Cipher]], " ",Table14[[#This Row],[Payment Type]])</f>
        <v>NN Dispensing GMS</v>
      </c>
      <c r="B363" s="30" t="s">
        <v>160</v>
      </c>
      <c r="C363" s="30" t="s">
        <v>39</v>
      </c>
      <c r="D363" s="30" t="s">
        <v>162</v>
      </c>
      <c r="E363" s="31" t="s">
        <v>41</v>
      </c>
      <c r="F363" s="30" t="s">
        <v>51</v>
      </c>
      <c r="G363" s="30"/>
      <c r="H36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63" s="31" t="str">
        <f>TEXT(Table14[[#This Row],[Standard Payment Date]],"ddd")</f>
        <v>Wed</v>
      </c>
      <c r="J363" s="31" t="str">
        <f>IF(ISNA(MATCH(Table14[[#This Row],[Standard Payment Date]],'Non working days'!$A$3:$A$226,0)),"N","Y")</f>
        <v>N</v>
      </c>
      <c r="K363" s="31" t="str">
        <f>IF(OR(Table14[[#This Row],[Unmodified Day of Week]]="Sat",Table14[[#This Row],[Unmodified Day of Week]]="Sun"),"Y","N")</f>
        <v>N</v>
      </c>
      <c r="L363" s="31" t="str">
        <f>IF(OR(Table14[[#This Row],[Bank Holiday?]]="Y",Table14[[#This Row],[Weekend?]]="Y"),"Y","N")</f>
        <v>N</v>
      </c>
      <c r="M363" s="31">
        <f>IF(AND(Table14[[#This Row],[Late if non working day]]="Late",Table14[[#This Row],[BH or Weekend]]="Y"),1,0)</f>
        <v>0</v>
      </c>
      <c r="N363" s="33">
        <f>NETWORKDAYS($H$2,Table14[[#This Row],[Standard Payment Date]],'Non working days'!$A$3:$A$27)</f>
        <v>20</v>
      </c>
      <c r="O363" s="33">
        <f>Table14[[#This Row],[NetWorkDays]]-1</f>
        <v>19</v>
      </c>
      <c r="P363" s="33">
        <f>Table14[[#This Row],[NetWorkDays]]</f>
        <v>20</v>
      </c>
      <c r="Q36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63" s="31" t="str">
        <f>TEXT(Table14[[#This Row],[Pay Date]],"ddd")</f>
        <v>Wed</v>
      </c>
      <c r="S363" s="34">
        <f>WORKDAY(Table14[[#This Row],[Pay Date]],-3,'Non working days'!$A$3:$A$598)</f>
        <v>45772</v>
      </c>
      <c r="T363" s="31" t="str">
        <f>TEXT(Table14[[#This Row],[Upload Date]],"ddd")</f>
        <v>Fri</v>
      </c>
      <c r="U363" s="34">
        <f>WORKDAY(Table14[[#This Row],[Upload Date]],-5,'Non working days'!$A$3:$A$598)</f>
        <v>45763</v>
      </c>
      <c r="V363" s="31" t="str">
        <f>TEXT(Table14[[#This Row],[Deadline for Variation Submission]],"ddd")</f>
        <v>Wed</v>
      </c>
      <c r="W363" s="29"/>
      <c r="X363" s="1"/>
    </row>
    <row r="364" spans="1:24" x14ac:dyDescent="0.3">
      <c r="A364" t="str">
        <f>CONCATENATE(Table14[[#This Row],[Cipher]], " ",Table14[[#This Row],[Payment Type]])</f>
        <v>NN Dispensing PMS</v>
      </c>
      <c r="B364" s="30" t="s">
        <v>160</v>
      </c>
      <c r="C364" s="30" t="s">
        <v>39</v>
      </c>
      <c r="D364" s="30" t="s">
        <v>162</v>
      </c>
      <c r="E364" s="30" t="s">
        <v>43</v>
      </c>
      <c r="F364" s="30" t="s">
        <v>51</v>
      </c>
      <c r="G364" s="30"/>
      <c r="H36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64" s="31" t="str">
        <f>TEXT(Table14[[#This Row],[Standard Payment Date]],"ddd")</f>
        <v>Wed</v>
      </c>
      <c r="J364" s="31" t="str">
        <f>IF(ISNA(MATCH(Table14[[#This Row],[Standard Payment Date]],'Non working days'!$A$3:$A$226,0)),"N","Y")</f>
        <v>N</v>
      </c>
      <c r="K364" s="31" t="str">
        <f>IF(OR(Table14[[#This Row],[Unmodified Day of Week]]="Sat",Table14[[#This Row],[Unmodified Day of Week]]="Sun"),"Y","N")</f>
        <v>N</v>
      </c>
      <c r="L364" s="31" t="str">
        <f>IF(OR(Table14[[#This Row],[Bank Holiday?]]="Y",Table14[[#This Row],[Weekend?]]="Y"),"Y","N")</f>
        <v>N</v>
      </c>
      <c r="M364" s="31">
        <f>IF(AND(Table14[[#This Row],[Late if non working day]]="Late",Table14[[#This Row],[BH or Weekend]]="Y"),1,0)</f>
        <v>0</v>
      </c>
      <c r="N364" s="33">
        <f>NETWORKDAYS($H$2,Table14[[#This Row],[Standard Payment Date]],'Non working days'!$A$3:$A$27)</f>
        <v>20</v>
      </c>
      <c r="O364" s="33">
        <f>Table14[[#This Row],[NetWorkDays]]-1</f>
        <v>19</v>
      </c>
      <c r="P364" s="33">
        <f>Table14[[#This Row],[NetWorkDays]]</f>
        <v>20</v>
      </c>
      <c r="Q36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64" s="31" t="str">
        <f>TEXT(Table14[[#This Row],[Pay Date]],"ddd")</f>
        <v>Wed</v>
      </c>
      <c r="S364" s="34">
        <f>WORKDAY(Table14[[#This Row],[Pay Date]],-3,'Non working days'!$A$3:$A$598)</f>
        <v>45772</v>
      </c>
      <c r="T364" s="31" t="str">
        <f>TEXT(Table14[[#This Row],[Upload Date]],"ddd")</f>
        <v>Fri</v>
      </c>
      <c r="U364" s="34">
        <f>WORKDAY(Table14[[#This Row],[Upload Date]],-5,'Non working days'!$A$3:$A$598)</f>
        <v>45763</v>
      </c>
      <c r="V364" s="31" t="str">
        <f>TEXT(Table14[[#This Row],[Deadline for Variation Submission]],"ddd")</f>
        <v>Wed</v>
      </c>
      <c r="W364" s="29"/>
      <c r="X364" s="1"/>
    </row>
    <row r="365" spans="1:24" x14ac:dyDescent="0.3">
      <c r="A365" t="str">
        <f>CONCATENATE(Table14[[#This Row],[Cipher]], " ",Table14[[#This Row],[Payment Type]])</f>
        <v>NN Prescribing GMS</v>
      </c>
      <c r="B365" s="30" t="s">
        <v>160</v>
      </c>
      <c r="C365" s="30" t="s">
        <v>39</v>
      </c>
      <c r="D365" s="30" t="s">
        <v>162</v>
      </c>
      <c r="E365" s="30" t="s">
        <v>44</v>
      </c>
      <c r="F365" s="30" t="s">
        <v>51</v>
      </c>
      <c r="G365" s="30"/>
      <c r="H36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65" s="31" t="str">
        <f>TEXT(Table14[[#This Row],[Standard Payment Date]],"ddd")</f>
        <v>Wed</v>
      </c>
      <c r="J365" s="31" t="str">
        <f>IF(ISNA(MATCH(Table14[[#This Row],[Standard Payment Date]],'Non working days'!$A$3:$A$226,0)),"N","Y")</f>
        <v>N</v>
      </c>
      <c r="K365" s="31" t="str">
        <f>IF(OR(Table14[[#This Row],[Unmodified Day of Week]]="Sat",Table14[[#This Row],[Unmodified Day of Week]]="Sun"),"Y","N")</f>
        <v>N</v>
      </c>
      <c r="L365" s="31" t="str">
        <f>IF(OR(Table14[[#This Row],[Bank Holiday?]]="Y",Table14[[#This Row],[Weekend?]]="Y"),"Y","N")</f>
        <v>N</v>
      </c>
      <c r="M365" s="31">
        <f>IF(AND(Table14[[#This Row],[Late if non working day]]="Late",Table14[[#This Row],[BH or Weekend]]="Y"),1,0)</f>
        <v>0</v>
      </c>
      <c r="N365" s="33">
        <f>NETWORKDAYS($H$2,Table14[[#This Row],[Standard Payment Date]],'Non working days'!$A$3:$A$27)</f>
        <v>20</v>
      </c>
      <c r="O365" s="33">
        <f>Table14[[#This Row],[NetWorkDays]]-1</f>
        <v>19</v>
      </c>
      <c r="P365" s="33">
        <f>Table14[[#This Row],[NetWorkDays]]</f>
        <v>20</v>
      </c>
      <c r="Q36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65" s="31" t="str">
        <f>TEXT(Table14[[#This Row],[Pay Date]],"ddd")</f>
        <v>Wed</v>
      </c>
      <c r="S365" s="34">
        <f>WORKDAY(Table14[[#This Row],[Pay Date]],-3,'Non working days'!$A$3:$A$598)</f>
        <v>45772</v>
      </c>
      <c r="T365" s="31" t="str">
        <f>TEXT(Table14[[#This Row],[Upload Date]],"ddd")</f>
        <v>Fri</v>
      </c>
      <c r="U365" s="34">
        <f>WORKDAY(Table14[[#This Row],[Upload Date]],-5,'Non working days'!$A$3:$A$598)</f>
        <v>45763</v>
      </c>
      <c r="V365" s="31" t="str">
        <f>TEXT(Table14[[#This Row],[Deadline for Variation Submission]],"ddd")</f>
        <v>Wed</v>
      </c>
      <c r="W365" s="29"/>
      <c r="X365" s="1"/>
    </row>
    <row r="366" spans="1:24" x14ac:dyDescent="0.3">
      <c r="A366" t="str">
        <f>CONCATENATE(Table14[[#This Row],[Cipher]], " ",Table14[[#This Row],[Payment Type]])</f>
        <v>NN Prescribing PMS</v>
      </c>
      <c r="B366" s="30" t="s">
        <v>160</v>
      </c>
      <c r="C366" s="30" t="s">
        <v>39</v>
      </c>
      <c r="D366" s="30" t="s">
        <v>162</v>
      </c>
      <c r="E366" s="30" t="s">
        <v>45</v>
      </c>
      <c r="F366" s="30" t="s">
        <v>51</v>
      </c>
      <c r="G366" s="30"/>
      <c r="H36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66" s="31" t="str">
        <f>TEXT(Table14[[#This Row],[Standard Payment Date]],"ddd")</f>
        <v>Wed</v>
      </c>
      <c r="J366" s="31" t="str">
        <f>IF(ISNA(MATCH(Table14[[#This Row],[Standard Payment Date]],'Non working days'!$A$3:$A$226,0)),"N","Y")</f>
        <v>N</v>
      </c>
      <c r="K366" s="31" t="str">
        <f>IF(OR(Table14[[#This Row],[Unmodified Day of Week]]="Sat",Table14[[#This Row],[Unmodified Day of Week]]="Sun"),"Y","N")</f>
        <v>N</v>
      </c>
      <c r="L366" s="31" t="str">
        <f>IF(OR(Table14[[#This Row],[Bank Holiday?]]="Y",Table14[[#This Row],[Weekend?]]="Y"),"Y","N")</f>
        <v>N</v>
      </c>
      <c r="M366" s="31">
        <f>IF(AND(Table14[[#This Row],[Late if non working day]]="Late",Table14[[#This Row],[BH or Weekend]]="Y"),1,0)</f>
        <v>0</v>
      </c>
      <c r="N366" s="33">
        <f>NETWORKDAYS($H$2,Table14[[#This Row],[Standard Payment Date]],'Non working days'!$A$3:$A$27)</f>
        <v>20</v>
      </c>
      <c r="O366" s="33">
        <f>Table14[[#This Row],[NetWorkDays]]-1</f>
        <v>19</v>
      </c>
      <c r="P366" s="33">
        <f>Table14[[#This Row],[NetWorkDays]]</f>
        <v>20</v>
      </c>
      <c r="Q36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66" s="31" t="str">
        <f>TEXT(Table14[[#This Row],[Pay Date]],"ddd")</f>
        <v>Wed</v>
      </c>
      <c r="S366" s="34">
        <f>WORKDAY(Table14[[#This Row],[Pay Date]],-3,'Non working days'!$A$3:$A$598)</f>
        <v>45772</v>
      </c>
      <c r="T366" s="31" t="str">
        <f>TEXT(Table14[[#This Row],[Upload Date]],"ddd")</f>
        <v>Fri</v>
      </c>
      <c r="U366" s="34">
        <f>WORKDAY(Table14[[#This Row],[Upload Date]],-5,'Non working days'!$A$3:$A$598)</f>
        <v>45763</v>
      </c>
      <c r="V366" s="31" t="str">
        <f>TEXT(Table14[[#This Row],[Deadline for Variation Submission]],"ddd")</f>
        <v>Wed</v>
      </c>
      <c r="W366" s="29"/>
      <c r="X366" s="1"/>
    </row>
    <row r="367" spans="1:24" x14ac:dyDescent="0.3">
      <c r="A367" t="str">
        <f>CONCATENATE(Table14[[#This Row],[Cipher]], " ",Table14[[#This Row],[Payment Type]])</f>
        <v>NO Dispensing GMS</v>
      </c>
      <c r="B367" s="30" t="s">
        <v>163</v>
      </c>
      <c r="C367" s="30" t="s">
        <v>39</v>
      </c>
      <c r="D367" s="30" t="s">
        <v>164</v>
      </c>
      <c r="E367" s="31" t="s">
        <v>41</v>
      </c>
      <c r="F367" s="30" t="s">
        <v>42</v>
      </c>
      <c r="G367" s="30"/>
      <c r="H36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367" s="31" t="str">
        <f>TEXT(Table14[[#This Row],[Standard Payment Date]],"ddd")</f>
        <v>Tue</v>
      </c>
      <c r="J367" s="31" t="str">
        <f>IF(ISNA(MATCH(Table14[[#This Row],[Standard Payment Date]],'Non working days'!$A$3:$A$226,0)),"N","Y")</f>
        <v>N</v>
      </c>
      <c r="K367" s="31" t="str">
        <f>IF(OR(Table14[[#This Row],[Unmodified Day of Week]]="Sat",Table14[[#This Row],[Unmodified Day of Week]]="Sun"),"Y","N")</f>
        <v>N</v>
      </c>
      <c r="L367" s="31" t="str">
        <f>IF(OR(Table14[[#This Row],[Bank Holiday?]]="Y",Table14[[#This Row],[Weekend?]]="Y"),"Y","N")</f>
        <v>N</v>
      </c>
      <c r="M367" s="31">
        <f>IF(AND(Table14[[#This Row],[Late if non working day]]="Late",Table14[[#This Row],[BH or Weekend]]="Y"),1,0)</f>
        <v>0</v>
      </c>
      <c r="N367" s="33">
        <f>NETWORKDAYS($H$2,Table14[[#This Row],[Standard Payment Date]],'Non working days'!$A$3:$A$27)</f>
        <v>1</v>
      </c>
      <c r="O367" s="33">
        <f>Table14[[#This Row],[NetWorkDays]]-1</f>
        <v>0</v>
      </c>
      <c r="P367" s="33">
        <f>Table14[[#This Row],[NetWorkDays]]</f>
        <v>1</v>
      </c>
      <c r="Q36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367" s="31" t="str">
        <f>TEXT(Table14[[#This Row],[Pay Date]],"ddd")</f>
        <v>Tue</v>
      </c>
      <c r="S367" s="34">
        <f>WORKDAY(Table14[[#This Row],[Pay Date]],-3,'Non working days'!$A$3:$A$598)</f>
        <v>45743</v>
      </c>
      <c r="T367" s="31" t="str">
        <f>TEXT(Table14[[#This Row],[Upload Date]],"ddd")</f>
        <v>Thu</v>
      </c>
      <c r="U367" s="34">
        <f>WORKDAY(Table14[[#This Row],[Upload Date]],-5,'Non working days'!$A$3:$A$598)</f>
        <v>45736</v>
      </c>
      <c r="V367" s="31" t="str">
        <f>TEXT(Table14[[#This Row],[Deadline for Variation Submission]],"ddd")</f>
        <v>Thu</v>
      </c>
      <c r="W367" s="29"/>
      <c r="X367" s="1"/>
    </row>
    <row r="368" spans="1:24" x14ac:dyDescent="0.3">
      <c r="A368" t="str">
        <f>CONCATENATE(Table14[[#This Row],[Cipher]], " ",Table14[[#This Row],[Payment Type]])</f>
        <v>NO Dispensing PMS</v>
      </c>
      <c r="B368" s="30" t="s">
        <v>163</v>
      </c>
      <c r="C368" s="30" t="s">
        <v>39</v>
      </c>
      <c r="D368" s="30" t="s">
        <v>164</v>
      </c>
      <c r="E368" s="30" t="s">
        <v>43</v>
      </c>
      <c r="F368" s="30" t="s">
        <v>42</v>
      </c>
      <c r="G368" s="30"/>
      <c r="H36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368" s="31" t="str">
        <f>TEXT(Table14[[#This Row],[Standard Payment Date]],"ddd")</f>
        <v>Tue</v>
      </c>
      <c r="J368" s="31" t="str">
        <f>IF(ISNA(MATCH(Table14[[#This Row],[Standard Payment Date]],'Non working days'!$A$3:$A$226,0)),"N","Y")</f>
        <v>N</v>
      </c>
      <c r="K368" s="31" t="str">
        <f>IF(OR(Table14[[#This Row],[Unmodified Day of Week]]="Sat",Table14[[#This Row],[Unmodified Day of Week]]="Sun"),"Y","N")</f>
        <v>N</v>
      </c>
      <c r="L368" s="31" t="str">
        <f>IF(OR(Table14[[#This Row],[Bank Holiday?]]="Y",Table14[[#This Row],[Weekend?]]="Y"),"Y","N")</f>
        <v>N</v>
      </c>
      <c r="M368" s="31">
        <f>IF(AND(Table14[[#This Row],[Late if non working day]]="Late",Table14[[#This Row],[BH or Weekend]]="Y"),1,0)</f>
        <v>0</v>
      </c>
      <c r="N368" s="33">
        <f>NETWORKDAYS($H$2,Table14[[#This Row],[Standard Payment Date]],'Non working days'!$A$3:$A$27)</f>
        <v>1</v>
      </c>
      <c r="O368" s="33">
        <f>Table14[[#This Row],[NetWorkDays]]-1</f>
        <v>0</v>
      </c>
      <c r="P368" s="33">
        <f>Table14[[#This Row],[NetWorkDays]]</f>
        <v>1</v>
      </c>
      <c r="Q36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368" s="31" t="str">
        <f>TEXT(Table14[[#This Row],[Pay Date]],"ddd")</f>
        <v>Tue</v>
      </c>
      <c r="S368" s="34">
        <f>WORKDAY(Table14[[#This Row],[Pay Date]],-3,'Non working days'!$A$3:$A$598)</f>
        <v>45743</v>
      </c>
      <c r="T368" s="31" t="str">
        <f>TEXT(Table14[[#This Row],[Upload Date]],"ddd")</f>
        <v>Thu</v>
      </c>
      <c r="U368" s="34">
        <f>WORKDAY(Table14[[#This Row],[Upload Date]],-5,'Non working days'!$A$3:$A$598)</f>
        <v>45736</v>
      </c>
      <c r="V368" s="31" t="str">
        <f>TEXT(Table14[[#This Row],[Deadline for Variation Submission]],"ddd")</f>
        <v>Thu</v>
      </c>
      <c r="W368" s="29"/>
      <c r="X368" s="1"/>
    </row>
    <row r="369" spans="1:24" x14ac:dyDescent="0.3">
      <c r="A369" t="str">
        <f>CONCATENATE(Table14[[#This Row],[Cipher]], " ",Table14[[#This Row],[Payment Type]])</f>
        <v>NO Prescribing GMS</v>
      </c>
      <c r="B369" s="30" t="s">
        <v>163</v>
      </c>
      <c r="C369" s="30" t="s">
        <v>39</v>
      </c>
      <c r="D369" s="30" t="s">
        <v>164</v>
      </c>
      <c r="E369" s="30" t="s">
        <v>44</v>
      </c>
      <c r="F369" s="30" t="s">
        <v>42</v>
      </c>
      <c r="G369" s="30"/>
      <c r="H36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369" s="31" t="str">
        <f>TEXT(Table14[[#This Row],[Standard Payment Date]],"ddd")</f>
        <v>Tue</v>
      </c>
      <c r="J369" s="31" t="str">
        <f>IF(ISNA(MATCH(Table14[[#This Row],[Standard Payment Date]],'Non working days'!$A$3:$A$226,0)),"N","Y")</f>
        <v>N</v>
      </c>
      <c r="K369" s="31" t="str">
        <f>IF(OR(Table14[[#This Row],[Unmodified Day of Week]]="Sat",Table14[[#This Row],[Unmodified Day of Week]]="Sun"),"Y","N")</f>
        <v>N</v>
      </c>
      <c r="L369" s="31" t="str">
        <f>IF(OR(Table14[[#This Row],[Bank Holiday?]]="Y",Table14[[#This Row],[Weekend?]]="Y"),"Y","N")</f>
        <v>N</v>
      </c>
      <c r="M369" s="31">
        <f>IF(AND(Table14[[#This Row],[Late if non working day]]="Late",Table14[[#This Row],[BH or Weekend]]="Y"),1,0)</f>
        <v>0</v>
      </c>
      <c r="N369" s="33">
        <f>NETWORKDAYS($H$2,Table14[[#This Row],[Standard Payment Date]],'Non working days'!$A$3:$A$27)</f>
        <v>1</v>
      </c>
      <c r="O369" s="33">
        <f>Table14[[#This Row],[NetWorkDays]]-1</f>
        <v>0</v>
      </c>
      <c r="P369" s="33">
        <f>Table14[[#This Row],[NetWorkDays]]</f>
        <v>1</v>
      </c>
      <c r="Q36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369" s="31" t="str">
        <f>TEXT(Table14[[#This Row],[Pay Date]],"ddd")</f>
        <v>Tue</v>
      </c>
      <c r="S369" s="34">
        <f>WORKDAY(Table14[[#This Row],[Pay Date]],-3,'Non working days'!$A$3:$A$598)</f>
        <v>45743</v>
      </c>
      <c r="T369" s="31" t="str">
        <f>TEXT(Table14[[#This Row],[Upload Date]],"ddd")</f>
        <v>Thu</v>
      </c>
      <c r="U369" s="34">
        <f>WORKDAY(Table14[[#This Row],[Upload Date]],-5,'Non working days'!$A$3:$A$598)</f>
        <v>45736</v>
      </c>
      <c r="V369" s="31" t="str">
        <f>TEXT(Table14[[#This Row],[Deadline for Variation Submission]],"ddd")</f>
        <v>Thu</v>
      </c>
      <c r="W369" s="29"/>
      <c r="X369" s="1"/>
    </row>
    <row r="370" spans="1:24" x14ac:dyDescent="0.3">
      <c r="A370" t="str">
        <f>CONCATENATE(Table14[[#This Row],[Cipher]], " ",Table14[[#This Row],[Payment Type]])</f>
        <v>NO Prescribing PMS</v>
      </c>
      <c r="B370" s="30" t="s">
        <v>163</v>
      </c>
      <c r="C370" s="30" t="s">
        <v>39</v>
      </c>
      <c r="D370" s="30" t="s">
        <v>164</v>
      </c>
      <c r="E370" s="30" t="s">
        <v>45</v>
      </c>
      <c r="F370" s="30" t="s">
        <v>42</v>
      </c>
      <c r="G370" s="30"/>
      <c r="H37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370" s="31" t="str">
        <f>TEXT(Table14[[#This Row],[Standard Payment Date]],"ddd")</f>
        <v>Tue</v>
      </c>
      <c r="J370" s="31" t="str">
        <f>IF(ISNA(MATCH(Table14[[#This Row],[Standard Payment Date]],'Non working days'!$A$3:$A$226,0)),"N","Y")</f>
        <v>N</v>
      </c>
      <c r="K370" s="31" t="str">
        <f>IF(OR(Table14[[#This Row],[Unmodified Day of Week]]="Sat",Table14[[#This Row],[Unmodified Day of Week]]="Sun"),"Y","N")</f>
        <v>N</v>
      </c>
      <c r="L370" s="31" t="str">
        <f>IF(OR(Table14[[#This Row],[Bank Holiday?]]="Y",Table14[[#This Row],[Weekend?]]="Y"),"Y","N")</f>
        <v>N</v>
      </c>
      <c r="M370" s="31">
        <f>IF(AND(Table14[[#This Row],[Late if non working day]]="Late",Table14[[#This Row],[BH or Weekend]]="Y"),1,0)</f>
        <v>0</v>
      </c>
      <c r="N370" s="33">
        <f>NETWORKDAYS($H$2,Table14[[#This Row],[Standard Payment Date]],'Non working days'!$A$3:$A$27)</f>
        <v>1</v>
      </c>
      <c r="O370" s="33">
        <f>Table14[[#This Row],[NetWorkDays]]-1</f>
        <v>0</v>
      </c>
      <c r="P370" s="33">
        <f>Table14[[#This Row],[NetWorkDays]]</f>
        <v>1</v>
      </c>
      <c r="Q37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370" s="31" t="str">
        <f>TEXT(Table14[[#This Row],[Pay Date]],"ddd")</f>
        <v>Tue</v>
      </c>
      <c r="S370" s="34">
        <f>WORKDAY(Table14[[#This Row],[Pay Date]],-3,'Non working days'!$A$3:$A$598)</f>
        <v>45743</v>
      </c>
      <c r="T370" s="31" t="str">
        <f>TEXT(Table14[[#This Row],[Upload Date]],"ddd")</f>
        <v>Thu</v>
      </c>
      <c r="U370" s="34">
        <f>WORKDAY(Table14[[#This Row],[Upload Date]],-5,'Non working days'!$A$3:$A$598)</f>
        <v>45736</v>
      </c>
      <c r="V370" s="31" t="str">
        <f>TEXT(Table14[[#This Row],[Deadline for Variation Submission]],"ddd")</f>
        <v>Thu</v>
      </c>
      <c r="W370" s="29"/>
      <c r="X370" s="1"/>
    </row>
    <row r="371" spans="1:24" x14ac:dyDescent="0.3">
      <c r="A371" t="str">
        <f>CONCATENATE(Table14[[#This Row],[Cipher]], " ",Table14[[#This Row],[Payment Type]])</f>
        <v>NO Pharmacy</v>
      </c>
      <c r="B371" s="30" t="s">
        <v>163</v>
      </c>
      <c r="C371" s="30" t="s">
        <v>39</v>
      </c>
      <c r="D371" s="30" t="s">
        <v>164</v>
      </c>
      <c r="E371" s="31" t="s">
        <v>48</v>
      </c>
      <c r="F371" s="30" t="s">
        <v>42</v>
      </c>
      <c r="G371" s="31"/>
      <c r="H37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371" s="31" t="str">
        <f>TEXT(Table14[[#This Row],[Standard Payment Date]],"ddd")</f>
        <v>Tue</v>
      </c>
      <c r="J371" s="31" t="str">
        <f>IF(ISNA(MATCH(Table14[[#This Row],[Standard Payment Date]],'Non working days'!$A$3:$A$226,0)),"N","Y")</f>
        <v>N</v>
      </c>
      <c r="K371" s="31" t="str">
        <f>IF(OR(Table14[[#This Row],[Unmodified Day of Week]]="Sat",Table14[[#This Row],[Unmodified Day of Week]]="Sun"),"Y","N")</f>
        <v>N</v>
      </c>
      <c r="L371" s="31" t="str">
        <f>IF(OR(Table14[[#This Row],[Bank Holiday?]]="Y",Table14[[#This Row],[Weekend?]]="Y"),"Y","N")</f>
        <v>N</v>
      </c>
      <c r="M371" s="31">
        <f>IF(AND(Table14[[#This Row],[Late if non working day]]="Late",Table14[[#This Row],[BH or Weekend]]="Y"),1,0)</f>
        <v>0</v>
      </c>
      <c r="N371" s="33">
        <f>NETWORKDAYS($H$2,Table14[[#This Row],[Standard Payment Date]],'Non working days'!$A$3:$A$27)</f>
        <v>1</v>
      </c>
      <c r="O371" s="33">
        <f>Table14[[#This Row],[NetWorkDays]]-1</f>
        <v>0</v>
      </c>
      <c r="P371" s="33">
        <f>Table14[[#This Row],[NetWorkDays]]</f>
        <v>1</v>
      </c>
      <c r="Q37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371" s="31" t="str">
        <f>TEXT(Table14[[#This Row],[Pay Date]],"ddd")</f>
        <v>Tue</v>
      </c>
      <c r="S371" s="34">
        <f>WORKDAY(Table14[[#This Row],[Pay Date]],-3,'Non working days'!$A$3:$A$598)</f>
        <v>45743</v>
      </c>
      <c r="T371" s="31" t="str">
        <f>TEXT(Table14[[#This Row],[Upload Date]],"ddd")</f>
        <v>Thu</v>
      </c>
      <c r="U371" s="34">
        <f>WORKDAY(Table14[[#This Row],[Upload Date]],-5,'Non working days'!$A$3:$A$598)</f>
        <v>45736</v>
      </c>
      <c r="V371" s="31" t="str">
        <f>TEXT(Table14[[#This Row],[Deadline for Variation Submission]],"ddd")</f>
        <v>Thu</v>
      </c>
      <c r="W371" s="29"/>
      <c r="X371" s="1"/>
    </row>
    <row r="372" spans="1:24" x14ac:dyDescent="0.3">
      <c r="A372" t="str">
        <f>CONCATENATE(Table14[[#This Row],[Cipher]], " ",Table14[[#This Row],[Payment Type]])</f>
        <v>NO A/PMS</v>
      </c>
      <c r="B372" s="30" t="s">
        <v>163</v>
      </c>
      <c r="C372" s="30" t="s">
        <v>39</v>
      </c>
      <c r="D372" s="30" t="s">
        <v>164</v>
      </c>
      <c r="E372" s="31" t="s">
        <v>49</v>
      </c>
      <c r="F372" s="30">
        <v>15</v>
      </c>
      <c r="G372" s="30"/>
      <c r="H37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72" s="31" t="str">
        <f>TEXT(Table14[[#This Row],[Standard Payment Date]],"ddd")</f>
        <v>Tue</v>
      </c>
      <c r="J372" s="31" t="str">
        <f>IF(ISNA(MATCH(Table14[[#This Row],[Standard Payment Date]],'Non working days'!$A$3:$A$226,0)),"N","Y")</f>
        <v>N</v>
      </c>
      <c r="K372" s="31" t="str">
        <f>IF(OR(Table14[[#This Row],[Unmodified Day of Week]]="Sat",Table14[[#This Row],[Unmodified Day of Week]]="Sun"),"Y","N")</f>
        <v>N</v>
      </c>
      <c r="L372" s="31" t="str">
        <f>IF(OR(Table14[[#This Row],[Bank Holiday?]]="Y",Table14[[#This Row],[Weekend?]]="Y"),"Y","N")</f>
        <v>N</v>
      </c>
      <c r="M372" s="31">
        <f>IF(AND(Table14[[#This Row],[Late if non working day]]="Late",Table14[[#This Row],[BH or Weekend]]="Y"),1,0)</f>
        <v>0</v>
      </c>
      <c r="N372" s="33">
        <f>NETWORKDAYS($H$2,Table14[[#This Row],[Standard Payment Date]],'Non working days'!$A$3:$A$27)</f>
        <v>11</v>
      </c>
      <c r="O372" s="33">
        <f>Table14[[#This Row],[NetWorkDays]]-1</f>
        <v>10</v>
      </c>
      <c r="P372" s="33">
        <f>Table14[[#This Row],[NetWorkDays]]</f>
        <v>11</v>
      </c>
      <c r="Q37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72" s="31" t="str">
        <f>TEXT(Table14[[#This Row],[Pay Date]],"ddd")</f>
        <v>Tue</v>
      </c>
      <c r="S372" s="34">
        <f>WORKDAY(Table14[[#This Row],[Pay Date]],-3,'Non working days'!$A$3:$A$598)</f>
        <v>45757</v>
      </c>
      <c r="T372" s="31" t="str">
        <f>TEXT(Table14[[#This Row],[Upload Date]],"ddd")</f>
        <v>Thu</v>
      </c>
      <c r="U372" s="34">
        <f>WORKDAY(Table14[[#This Row],[Upload Date]],-5,'Non working days'!$A$3:$A$598)</f>
        <v>45750</v>
      </c>
      <c r="V372" s="31" t="str">
        <f>TEXT(Table14[[#This Row],[Deadline for Variation Submission]],"ddd")</f>
        <v>Thu</v>
      </c>
      <c r="W372" s="29"/>
      <c r="X372" s="1"/>
    </row>
    <row r="373" spans="1:24" x14ac:dyDescent="0.3">
      <c r="A373" t="str">
        <f>CONCATENATE(Table14[[#This Row],[Cipher]], " ",Table14[[#This Row],[Payment Type]])</f>
        <v xml:space="preserve">NO PMS ad-hoc </v>
      </c>
      <c r="B373" s="30" t="s">
        <v>163</v>
      </c>
      <c r="C373" s="30" t="s">
        <v>39</v>
      </c>
      <c r="D373" s="30" t="s">
        <v>164</v>
      </c>
      <c r="E373" s="30" t="s">
        <v>66</v>
      </c>
      <c r="F373" s="30" t="s">
        <v>51</v>
      </c>
      <c r="G373" s="30"/>
      <c r="H37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73" s="31" t="str">
        <f>TEXT(Table14[[#This Row],[Standard Payment Date]],"ddd")</f>
        <v>Wed</v>
      </c>
      <c r="J373" s="31" t="str">
        <f>IF(ISNA(MATCH(Table14[[#This Row],[Standard Payment Date]],'Non working days'!$A$3:$A$226,0)),"N","Y")</f>
        <v>N</v>
      </c>
      <c r="K373" s="31" t="str">
        <f>IF(OR(Table14[[#This Row],[Unmodified Day of Week]]="Sat",Table14[[#This Row],[Unmodified Day of Week]]="Sun"),"Y","N")</f>
        <v>N</v>
      </c>
      <c r="L373" s="31" t="str">
        <f>IF(OR(Table14[[#This Row],[Bank Holiday?]]="Y",Table14[[#This Row],[Weekend?]]="Y"),"Y","N")</f>
        <v>N</v>
      </c>
      <c r="M373" s="31">
        <f>IF(AND(Table14[[#This Row],[Late if non working day]]="Late",Table14[[#This Row],[BH or Weekend]]="Y"),1,0)</f>
        <v>0</v>
      </c>
      <c r="N373" s="33">
        <f>NETWORKDAYS($H$2,Table14[[#This Row],[Standard Payment Date]],'Non working days'!$A$3:$A$27)</f>
        <v>20</v>
      </c>
      <c r="O373" s="33">
        <f>Table14[[#This Row],[NetWorkDays]]-1</f>
        <v>19</v>
      </c>
      <c r="P373" s="33">
        <f>Table14[[#This Row],[NetWorkDays]]</f>
        <v>20</v>
      </c>
      <c r="Q37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73" s="31" t="str">
        <f>TEXT(Table14[[#This Row],[Pay Date]],"ddd")</f>
        <v>Wed</v>
      </c>
      <c r="S373" s="34">
        <f>WORKDAY(Table14[[#This Row],[Pay Date]],-3,'Non working days'!$A$3:$A$598)</f>
        <v>45772</v>
      </c>
      <c r="T373" s="31" t="str">
        <f>TEXT(Table14[[#This Row],[Upload Date]],"ddd")</f>
        <v>Fri</v>
      </c>
      <c r="U373" s="34">
        <f>WORKDAY(Table14[[#This Row],[Upload Date]],-5,'Non working days'!$A$3:$A$598)</f>
        <v>45763</v>
      </c>
      <c r="V373" s="31" t="str">
        <f>TEXT(Table14[[#This Row],[Deadline for Variation Submission]],"ddd")</f>
        <v>Wed</v>
      </c>
      <c r="W373" s="29"/>
      <c r="X373" s="1"/>
    </row>
    <row r="374" spans="1:24" x14ac:dyDescent="0.3">
      <c r="A374" t="str">
        <f>CONCATENATE(Table14[[#This Row],[Cipher]], " ",Table14[[#This Row],[Payment Type]])</f>
        <v>NO Registrar GMS</v>
      </c>
      <c r="B374" s="30" t="s">
        <v>163</v>
      </c>
      <c r="C374" s="30" t="s">
        <v>39</v>
      </c>
      <c r="D374" s="30" t="s">
        <v>164</v>
      </c>
      <c r="E374" s="31" t="s">
        <v>46</v>
      </c>
      <c r="F374" s="30">
        <v>15</v>
      </c>
      <c r="G374" s="31"/>
      <c r="H37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74" s="31" t="str">
        <f>TEXT(Table14[[#This Row],[Standard Payment Date]],"ddd")</f>
        <v>Tue</v>
      </c>
      <c r="J374" s="31" t="str">
        <f>IF(ISNA(MATCH(Table14[[#This Row],[Standard Payment Date]],'Non working days'!$A$3:$A$226,0)),"N","Y")</f>
        <v>N</v>
      </c>
      <c r="K374" s="31" t="str">
        <f>IF(OR(Table14[[#This Row],[Unmodified Day of Week]]="Sat",Table14[[#This Row],[Unmodified Day of Week]]="Sun"),"Y","N")</f>
        <v>N</v>
      </c>
      <c r="L374" s="31" t="str">
        <f>IF(OR(Table14[[#This Row],[Bank Holiday?]]="Y",Table14[[#This Row],[Weekend?]]="Y"),"Y","N")</f>
        <v>N</v>
      </c>
      <c r="M374" s="31">
        <f>IF(AND(Table14[[#This Row],[Late if non working day]]="Late",Table14[[#This Row],[BH or Weekend]]="Y"),1,0)</f>
        <v>0</v>
      </c>
      <c r="N374" s="33">
        <f>NETWORKDAYS($H$2,Table14[[#This Row],[Standard Payment Date]],'Non working days'!$A$3:$A$27)</f>
        <v>11</v>
      </c>
      <c r="O374" s="33">
        <f>Table14[[#This Row],[NetWorkDays]]-1</f>
        <v>10</v>
      </c>
      <c r="P374" s="33">
        <f>Table14[[#This Row],[NetWorkDays]]</f>
        <v>11</v>
      </c>
      <c r="Q37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74" s="31" t="str">
        <f>TEXT(Table14[[#This Row],[Pay Date]],"ddd")</f>
        <v>Tue</v>
      </c>
      <c r="S374" s="34">
        <f>WORKDAY(Table14[[#This Row],[Pay Date]],-3,'Non working days'!$A$3:$A$598)</f>
        <v>45757</v>
      </c>
      <c r="T374" s="31" t="str">
        <f>TEXT(Table14[[#This Row],[Upload Date]],"ddd")</f>
        <v>Thu</v>
      </c>
      <c r="U374" s="34">
        <f>WORKDAY(Table14[[#This Row],[Upload Date]],-5,'Non working days'!$A$3:$A$598)</f>
        <v>45750</v>
      </c>
      <c r="V374" s="31" t="str">
        <f>TEXT(Table14[[#This Row],[Deadline for Variation Submission]],"ddd")</f>
        <v>Thu</v>
      </c>
      <c r="W374" s="29"/>
      <c r="X374" s="1"/>
    </row>
    <row r="375" spans="1:24" x14ac:dyDescent="0.3">
      <c r="A375" t="str">
        <f>CONCATENATE(Table14[[#This Row],[Cipher]], " ",Table14[[#This Row],[Payment Type]])</f>
        <v>NO GMS</v>
      </c>
      <c r="B375" s="30" t="s">
        <v>163</v>
      </c>
      <c r="C375" s="30" t="s">
        <v>39</v>
      </c>
      <c r="D375" s="30" t="s">
        <v>164</v>
      </c>
      <c r="E375" s="30" t="s">
        <v>50</v>
      </c>
      <c r="F375" s="30" t="s">
        <v>51</v>
      </c>
      <c r="G375" s="31"/>
      <c r="H37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75" s="31" t="str">
        <f>TEXT(Table14[[#This Row],[Standard Payment Date]],"ddd")</f>
        <v>Wed</v>
      </c>
      <c r="J375" s="31" t="str">
        <f>IF(ISNA(MATCH(Table14[[#This Row],[Standard Payment Date]],'Non working days'!$A$3:$A$226,0)),"N","Y")</f>
        <v>N</v>
      </c>
      <c r="K375" s="31" t="str">
        <f>IF(OR(Table14[[#This Row],[Unmodified Day of Week]]="Sat",Table14[[#This Row],[Unmodified Day of Week]]="Sun"),"Y","N")</f>
        <v>N</v>
      </c>
      <c r="L375" s="31" t="str">
        <f>IF(OR(Table14[[#This Row],[Bank Holiday?]]="Y",Table14[[#This Row],[Weekend?]]="Y"),"Y","N")</f>
        <v>N</v>
      </c>
      <c r="M375" s="31">
        <f>IF(AND(Table14[[#This Row],[Late if non working day]]="Late",Table14[[#This Row],[BH or Weekend]]="Y"),1,0)</f>
        <v>0</v>
      </c>
      <c r="N375" s="33">
        <f>NETWORKDAYS($H$2,Table14[[#This Row],[Standard Payment Date]],'Non working days'!$A$3:$A$27)</f>
        <v>20</v>
      </c>
      <c r="O375" s="33">
        <f>Table14[[#This Row],[NetWorkDays]]-1</f>
        <v>19</v>
      </c>
      <c r="P375" s="33">
        <f>Table14[[#This Row],[NetWorkDays]]</f>
        <v>20</v>
      </c>
      <c r="Q37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75" s="31" t="str">
        <f>TEXT(Table14[[#This Row],[Pay Date]],"ddd")</f>
        <v>Wed</v>
      </c>
      <c r="S375" s="34">
        <f>WORKDAY(Table14[[#This Row],[Pay Date]],-3,'Non working days'!$A$3:$A$598)</f>
        <v>45772</v>
      </c>
      <c r="T375" s="31" t="str">
        <f>TEXT(Table14[[#This Row],[Upload Date]],"ddd")</f>
        <v>Fri</v>
      </c>
      <c r="U375" s="34">
        <f>WORKDAY(Table14[[#This Row],[Upload Date]],-5,'Non working days'!$A$3:$A$598)</f>
        <v>45763</v>
      </c>
      <c r="V375" s="31" t="str">
        <f>TEXT(Table14[[#This Row],[Deadline for Variation Submission]],"ddd")</f>
        <v>Wed</v>
      </c>
      <c r="W375" s="29"/>
      <c r="X375" s="1"/>
    </row>
    <row r="376" spans="1:24" x14ac:dyDescent="0.3">
      <c r="A376" t="str">
        <f>CONCATENATE(Table14[[#This Row],[Cipher]], " ",Table14[[#This Row],[Payment Type]])</f>
        <v>NR Pharmacy</v>
      </c>
      <c r="B376" s="30" t="s">
        <v>165</v>
      </c>
      <c r="C376" s="30" t="s">
        <v>39</v>
      </c>
      <c r="D376" s="30" t="s">
        <v>166</v>
      </c>
      <c r="E376" s="31" t="s">
        <v>48</v>
      </c>
      <c r="F376" s="30">
        <v>14</v>
      </c>
      <c r="G376" s="31"/>
      <c r="H37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376" s="31" t="str">
        <f>TEXT(Table14[[#This Row],[Standard Payment Date]],"ddd")</f>
        <v>Mon</v>
      </c>
      <c r="J376" s="31" t="str">
        <f>IF(ISNA(MATCH(Table14[[#This Row],[Standard Payment Date]],'Non working days'!$A$3:$A$226,0)),"N","Y")</f>
        <v>N</v>
      </c>
      <c r="K376" s="31" t="str">
        <f>IF(OR(Table14[[#This Row],[Unmodified Day of Week]]="Sat",Table14[[#This Row],[Unmodified Day of Week]]="Sun"),"Y","N")</f>
        <v>N</v>
      </c>
      <c r="L376" s="31" t="str">
        <f>IF(OR(Table14[[#This Row],[Bank Holiday?]]="Y",Table14[[#This Row],[Weekend?]]="Y"),"Y","N")</f>
        <v>N</v>
      </c>
      <c r="M376" s="31">
        <f>IF(AND(Table14[[#This Row],[Late if non working day]]="Late",Table14[[#This Row],[BH or Weekend]]="Y"),1,0)</f>
        <v>0</v>
      </c>
      <c r="N376" s="33">
        <f>NETWORKDAYS($H$2,Table14[[#This Row],[Standard Payment Date]],'Non working days'!$A$3:$A$27)</f>
        <v>10</v>
      </c>
      <c r="O376" s="33">
        <f>Table14[[#This Row],[NetWorkDays]]-1</f>
        <v>9</v>
      </c>
      <c r="P376" s="33">
        <f>Table14[[#This Row],[NetWorkDays]]</f>
        <v>10</v>
      </c>
      <c r="Q37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376" s="31" t="str">
        <f>TEXT(Table14[[#This Row],[Pay Date]],"ddd")</f>
        <v>Mon</v>
      </c>
      <c r="S376" s="34">
        <f>WORKDAY(Table14[[#This Row],[Pay Date]],-3,'Non working days'!$A$3:$A$598)</f>
        <v>45756</v>
      </c>
      <c r="T376" s="31" t="str">
        <f>TEXT(Table14[[#This Row],[Upload Date]],"ddd")</f>
        <v>Wed</v>
      </c>
      <c r="U376" s="34">
        <f>WORKDAY(Table14[[#This Row],[Upload Date]],-5,'Non working days'!$A$3:$A$598)</f>
        <v>45749</v>
      </c>
      <c r="V376" s="31" t="str">
        <f>TEXT(Table14[[#This Row],[Deadline for Variation Submission]],"ddd")</f>
        <v>Wed</v>
      </c>
      <c r="W376" s="29"/>
      <c r="X376" s="1"/>
    </row>
    <row r="377" spans="1:24" x14ac:dyDescent="0.3">
      <c r="A377" t="str">
        <f>CONCATENATE(Table14[[#This Row],[Cipher]], " ",Table14[[#This Row],[Payment Type]])</f>
        <v>NR GMS</v>
      </c>
      <c r="B377" s="30" t="s">
        <v>165</v>
      </c>
      <c r="C377" s="30" t="s">
        <v>39</v>
      </c>
      <c r="D377" s="30" t="s">
        <v>166</v>
      </c>
      <c r="E377" s="30" t="s">
        <v>50</v>
      </c>
      <c r="F377" s="30">
        <v>15</v>
      </c>
      <c r="G377" s="31"/>
      <c r="H37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77" s="31" t="str">
        <f>TEXT(Table14[[#This Row],[Standard Payment Date]],"ddd")</f>
        <v>Tue</v>
      </c>
      <c r="J377" s="31" t="str">
        <f>IF(ISNA(MATCH(Table14[[#This Row],[Standard Payment Date]],'Non working days'!$A$3:$A$226,0)),"N","Y")</f>
        <v>N</v>
      </c>
      <c r="K377" s="31" t="str">
        <f>IF(OR(Table14[[#This Row],[Unmodified Day of Week]]="Sat",Table14[[#This Row],[Unmodified Day of Week]]="Sun"),"Y","N")</f>
        <v>N</v>
      </c>
      <c r="L377" s="31" t="str">
        <f>IF(OR(Table14[[#This Row],[Bank Holiday?]]="Y",Table14[[#This Row],[Weekend?]]="Y"),"Y","N")</f>
        <v>N</v>
      </c>
      <c r="M377" s="31">
        <f>IF(AND(Table14[[#This Row],[Late if non working day]]="Late",Table14[[#This Row],[BH or Weekend]]="Y"),1,0)</f>
        <v>0</v>
      </c>
      <c r="N377" s="33">
        <f>NETWORKDAYS($H$2,Table14[[#This Row],[Standard Payment Date]],'Non working days'!$A$3:$A$27)</f>
        <v>11</v>
      </c>
      <c r="O377" s="33">
        <f>Table14[[#This Row],[NetWorkDays]]-1</f>
        <v>10</v>
      </c>
      <c r="P377" s="33">
        <f>Table14[[#This Row],[NetWorkDays]]</f>
        <v>11</v>
      </c>
      <c r="Q37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77" s="31" t="str">
        <f>TEXT(Table14[[#This Row],[Pay Date]],"ddd")</f>
        <v>Tue</v>
      </c>
      <c r="S377" s="34">
        <f>WORKDAY(Table14[[#This Row],[Pay Date]],-3,'Non working days'!$A$3:$A$598)</f>
        <v>45757</v>
      </c>
      <c r="T377" s="31" t="str">
        <f>TEXT(Table14[[#This Row],[Upload Date]],"ddd")</f>
        <v>Thu</v>
      </c>
      <c r="U377" s="34">
        <f>WORKDAY(Table14[[#This Row],[Upload Date]],-5,'Non working days'!$A$3:$A$598)</f>
        <v>45750</v>
      </c>
      <c r="V377" s="31" t="str">
        <f>TEXT(Table14[[#This Row],[Deadline for Variation Submission]],"ddd")</f>
        <v>Thu</v>
      </c>
      <c r="W377" s="29"/>
      <c r="X377" s="1"/>
    </row>
    <row r="378" spans="1:24" x14ac:dyDescent="0.3">
      <c r="A378" t="str">
        <f>CONCATENATE(Table14[[#This Row],[Cipher]], " ",Table14[[#This Row],[Payment Type]])</f>
        <v>NR A/PMS</v>
      </c>
      <c r="B378" s="30" t="s">
        <v>165</v>
      </c>
      <c r="C378" s="30" t="s">
        <v>39</v>
      </c>
      <c r="D378" s="30" t="s">
        <v>166</v>
      </c>
      <c r="E378" s="31" t="s">
        <v>49</v>
      </c>
      <c r="F378" s="30">
        <v>15</v>
      </c>
      <c r="G378" s="30"/>
      <c r="H37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78" s="31" t="str">
        <f>TEXT(Table14[[#This Row],[Standard Payment Date]],"ddd")</f>
        <v>Tue</v>
      </c>
      <c r="J378" s="31" t="str">
        <f>IF(ISNA(MATCH(Table14[[#This Row],[Standard Payment Date]],'Non working days'!$A$3:$A$226,0)),"N","Y")</f>
        <v>N</v>
      </c>
      <c r="K378" s="31" t="str">
        <f>IF(OR(Table14[[#This Row],[Unmodified Day of Week]]="Sat",Table14[[#This Row],[Unmodified Day of Week]]="Sun"),"Y","N")</f>
        <v>N</v>
      </c>
      <c r="L378" s="31" t="str">
        <f>IF(OR(Table14[[#This Row],[Bank Holiday?]]="Y",Table14[[#This Row],[Weekend?]]="Y"),"Y","N")</f>
        <v>N</v>
      </c>
      <c r="M378" s="31">
        <f>IF(AND(Table14[[#This Row],[Late if non working day]]="Late",Table14[[#This Row],[BH or Weekend]]="Y"),1,0)</f>
        <v>0</v>
      </c>
      <c r="N378" s="33">
        <f>NETWORKDAYS($H$2,Table14[[#This Row],[Standard Payment Date]],'Non working days'!$A$3:$A$27)</f>
        <v>11</v>
      </c>
      <c r="O378" s="33">
        <f>Table14[[#This Row],[NetWorkDays]]-1</f>
        <v>10</v>
      </c>
      <c r="P378" s="33">
        <f>Table14[[#This Row],[NetWorkDays]]</f>
        <v>11</v>
      </c>
      <c r="Q37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78" s="31" t="str">
        <f>TEXT(Table14[[#This Row],[Pay Date]],"ddd")</f>
        <v>Tue</v>
      </c>
      <c r="S378" s="34">
        <f>WORKDAY(Table14[[#This Row],[Pay Date]],-3,'Non working days'!$A$3:$A$598)</f>
        <v>45757</v>
      </c>
      <c r="T378" s="31" t="str">
        <f>TEXT(Table14[[#This Row],[Upload Date]],"ddd")</f>
        <v>Thu</v>
      </c>
      <c r="U378" s="34">
        <f>WORKDAY(Table14[[#This Row],[Upload Date]],-5,'Non working days'!$A$3:$A$598)</f>
        <v>45750</v>
      </c>
      <c r="V378" s="31" t="str">
        <f>TEXT(Table14[[#This Row],[Deadline for Variation Submission]],"ddd")</f>
        <v>Thu</v>
      </c>
      <c r="W378" s="29"/>
      <c r="X378" s="1"/>
    </row>
    <row r="379" spans="1:24" x14ac:dyDescent="0.3">
      <c r="A379" t="str">
        <f>CONCATENATE(Table14[[#This Row],[Cipher]], " ",Table14[[#This Row],[Payment Type]])</f>
        <v>NR Dispensing GMS</v>
      </c>
      <c r="B379" s="30" t="s">
        <v>165</v>
      </c>
      <c r="C379" s="30" t="s">
        <v>39</v>
      </c>
      <c r="D379" s="30" t="s">
        <v>166</v>
      </c>
      <c r="E379" s="31" t="s">
        <v>41</v>
      </c>
      <c r="F379" s="30">
        <v>24</v>
      </c>
      <c r="G379" s="30"/>
      <c r="H37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79" s="31" t="str">
        <f>TEXT(Table14[[#This Row],[Standard Payment Date]],"ddd")</f>
        <v>Thu</v>
      </c>
      <c r="J379" s="31" t="str">
        <f>IF(ISNA(MATCH(Table14[[#This Row],[Standard Payment Date]],'Non working days'!$A$3:$A$226,0)),"N","Y")</f>
        <v>N</v>
      </c>
      <c r="K379" s="31" t="str">
        <f>IF(OR(Table14[[#This Row],[Unmodified Day of Week]]="Sat",Table14[[#This Row],[Unmodified Day of Week]]="Sun"),"Y","N")</f>
        <v>N</v>
      </c>
      <c r="L379" s="31" t="str">
        <f>IF(OR(Table14[[#This Row],[Bank Holiday?]]="Y",Table14[[#This Row],[Weekend?]]="Y"),"Y","N")</f>
        <v>N</v>
      </c>
      <c r="M379" s="31">
        <f>IF(AND(Table14[[#This Row],[Late if non working day]]="Late",Table14[[#This Row],[BH or Weekend]]="Y"),1,0)</f>
        <v>0</v>
      </c>
      <c r="N379" s="33">
        <f>NETWORKDAYS($H$2,Table14[[#This Row],[Standard Payment Date]],'Non working days'!$A$3:$A$27)</f>
        <v>16</v>
      </c>
      <c r="O379" s="33">
        <f>Table14[[#This Row],[NetWorkDays]]-1</f>
        <v>15</v>
      </c>
      <c r="P379" s="33">
        <f>Table14[[#This Row],[NetWorkDays]]</f>
        <v>16</v>
      </c>
      <c r="Q37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79" s="31" t="str">
        <f>TEXT(Table14[[#This Row],[Pay Date]],"ddd")</f>
        <v>Thu</v>
      </c>
      <c r="S379" s="34">
        <f>WORKDAY(Table14[[#This Row],[Pay Date]],-3,'Non working days'!$A$3:$A$598)</f>
        <v>45764</v>
      </c>
      <c r="T379" s="31" t="str">
        <f>TEXT(Table14[[#This Row],[Upload Date]],"ddd")</f>
        <v>Thu</v>
      </c>
      <c r="U379" s="34">
        <f>WORKDAY(Table14[[#This Row],[Upload Date]],-5,'Non working days'!$A$3:$A$598)</f>
        <v>45757</v>
      </c>
      <c r="V379" s="31" t="str">
        <f>TEXT(Table14[[#This Row],[Deadline for Variation Submission]],"ddd")</f>
        <v>Thu</v>
      </c>
      <c r="W379" s="29"/>
      <c r="X379" s="1"/>
    </row>
    <row r="380" spans="1:24" x14ac:dyDescent="0.3">
      <c r="A380" t="str">
        <f>CONCATENATE(Table14[[#This Row],[Cipher]], " ",Table14[[#This Row],[Payment Type]])</f>
        <v>NR Dispensing PMS</v>
      </c>
      <c r="B380" s="30" t="s">
        <v>165</v>
      </c>
      <c r="C380" s="30" t="s">
        <v>39</v>
      </c>
      <c r="D380" s="30" t="s">
        <v>166</v>
      </c>
      <c r="E380" s="30" t="s">
        <v>43</v>
      </c>
      <c r="F380" s="30">
        <v>24</v>
      </c>
      <c r="G380" s="30"/>
      <c r="H38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80" s="31" t="str">
        <f>TEXT(Table14[[#This Row],[Standard Payment Date]],"ddd")</f>
        <v>Thu</v>
      </c>
      <c r="J380" s="31" t="str">
        <f>IF(ISNA(MATCH(Table14[[#This Row],[Standard Payment Date]],'Non working days'!$A$3:$A$226,0)),"N","Y")</f>
        <v>N</v>
      </c>
      <c r="K380" s="31" t="str">
        <f>IF(OR(Table14[[#This Row],[Unmodified Day of Week]]="Sat",Table14[[#This Row],[Unmodified Day of Week]]="Sun"),"Y","N")</f>
        <v>N</v>
      </c>
      <c r="L380" s="31" t="str">
        <f>IF(OR(Table14[[#This Row],[Bank Holiday?]]="Y",Table14[[#This Row],[Weekend?]]="Y"),"Y","N")</f>
        <v>N</v>
      </c>
      <c r="M380" s="31">
        <f>IF(AND(Table14[[#This Row],[Late if non working day]]="Late",Table14[[#This Row],[BH or Weekend]]="Y"),1,0)</f>
        <v>0</v>
      </c>
      <c r="N380" s="33">
        <f>NETWORKDAYS($H$2,Table14[[#This Row],[Standard Payment Date]],'Non working days'!$A$3:$A$27)</f>
        <v>16</v>
      </c>
      <c r="O380" s="33">
        <f>Table14[[#This Row],[NetWorkDays]]-1</f>
        <v>15</v>
      </c>
      <c r="P380" s="33">
        <f>Table14[[#This Row],[NetWorkDays]]</f>
        <v>16</v>
      </c>
      <c r="Q38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80" s="31" t="str">
        <f>TEXT(Table14[[#This Row],[Pay Date]],"ddd")</f>
        <v>Thu</v>
      </c>
      <c r="S380" s="34">
        <f>WORKDAY(Table14[[#This Row],[Pay Date]],-3,'Non working days'!$A$3:$A$598)</f>
        <v>45764</v>
      </c>
      <c r="T380" s="31" t="str">
        <f>TEXT(Table14[[#This Row],[Upload Date]],"ddd")</f>
        <v>Thu</v>
      </c>
      <c r="U380" s="34">
        <f>WORKDAY(Table14[[#This Row],[Upload Date]],-5,'Non working days'!$A$3:$A$598)</f>
        <v>45757</v>
      </c>
      <c r="V380" s="31" t="str">
        <f>TEXT(Table14[[#This Row],[Deadline for Variation Submission]],"ddd")</f>
        <v>Thu</v>
      </c>
      <c r="W380" s="29"/>
      <c r="X380" s="1"/>
    </row>
    <row r="381" spans="1:24" x14ac:dyDescent="0.3">
      <c r="A381" t="str">
        <f>CONCATENATE(Table14[[#This Row],[Cipher]], " ",Table14[[#This Row],[Payment Type]])</f>
        <v>NR Prescribing GMS</v>
      </c>
      <c r="B381" s="30" t="s">
        <v>165</v>
      </c>
      <c r="C381" s="30" t="s">
        <v>39</v>
      </c>
      <c r="D381" s="30" t="s">
        <v>166</v>
      </c>
      <c r="E381" s="30" t="s">
        <v>44</v>
      </c>
      <c r="F381" s="30">
        <v>24</v>
      </c>
      <c r="G381" s="30"/>
      <c r="H38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81" s="31" t="str">
        <f>TEXT(Table14[[#This Row],[Standard Payment Date]],"ddd")</f>
        <v>Thu</v>
      </c>
      <c r="J381" s="31" t="str">
        <f>IF(ISNA(MATCH(Table14[[#This Row],[Standard Payment Date]],'Non working days'!$A$3:$A$226,0)),"N","Y")</f>
        <v>N</v>
      </c>
      <c r="K381" s="31" t="str">
        <f>IF(OR(Table14[[#This Row],[Unmodified Day of Week]]="Sat",Table14[[#This Row],[Unmodified Day of Week]]="Sun"),"Y","N")</f>
        <v>N</v>
      </c>
      <c r="L381" s="31" t="str">
        <f>IF(OR(Table14[[#This Row],[Bank Holiday?]]="Y",Table14[[#This Row],[Weekend?]]="Y"),"Y","N")</f>
        <v>N</v>
      </c>
      <c r="M381" s="31">
        <f>IF(AND(Table14[[#This Row],[Late if non working day]]="Late",Table14[[#This Row],[BH or Weekend]]="Y"),1,0)</f>
        <v>0</v>
      </c>
      <c r="N381" s="33">
        <f>NETWORKDAYS($H$2,Table14[[#This Row],[Standard Payment Date]],'Non working days'!$A$3:$A$27)</f>
        <v>16</v>
      </c>
      <c r="O381" s="33">
        <f>Table14[[#This Row],[NetWorkDays]]-1</f>
        <v>15</v>
      </c>
      <c r="P381" s="33">
        <f>Table14[[#This Row],[NetWorkDays]]</f>
        <v>16</v>
      </c>
      <c r="Q38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81" s="31" t="str">
        <f>TEXT(Table14[[#This Row],[Pay Date]],"ddd")</f>
        <v>Thu</v>
      </c>
      <c r="S381" s="34">
        <f>WORKDAY(Table14[[#This Row],[Pay Date]],-3,'Non working days'!$A$3:$A$598)</f>
        <v>45764</v>
      </c>
      <c r="T381" s="31" t="str">
        <f>TEXT(Table14[[#This Row],[Upload Date]],"ddd")</f>
        <v>Thu</v>
      </c>
      <c r="U381" s="34">
        <f>WORKDAY(Table14[[#This Row],[Upload Date]],-5,'Non working days'!$A$3:$A$598)</f>
        <v>45757</v>
      </c>
      <c r="V381" s="31" t="str">
        <f>TEXT(Table14[[#This Row],[Deadline for Variation Submission]],"ddd")</f>
        <v>Thu</v>
      </c>
      <c r="W381" s="29"/>
      <c r="X381" s="1"/>
    </row>
    <row r="382" spans="1:24" x14ac:dyDescent="0.3">
      <c r="A382" t="str">
        <f>CONCATENATE(Table14[[#This Row],[Cipher]], " ",Table14[[#This Row],[Payment Type]])</f>
        <v>NR Prescribing PMS</v>
      </c>
      <c r="B382" s="30" t="s">
        <v>165</v>
      </c>
      <c r="C382" s="30" t="s">
        <v>39</v>
      </c>
      <c r="D382" s="30" t="s">
        <v>166</v>
      </c>
      <c r="E382" s="30" t="s">
        <v>45</v>
      </c>
      <c r="F382" s="30">
        <v>24</v>
      </c>
      <c r="G382" s="30"/>
      <c r="H38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82" s="31" t="str">
        <f>TEXT(Table14[[#This Row],[Standard Payment Date]],"ddd")</f>
        <v>Thu</v>
      </c>
      <c r="J382" s="31" t="str">
        <f>IF(ISNA(MATCH(Table14[[#This Row],[Standard Payment Date]],'Non working days'!$A$3:$A$226,0)),"N","Y")</f>
        <v>N</v>
      </c>
      <c r="K382" s="31" t="str">
        <f>IF(OR(Table14[[#This Row],[Unmodified Day of Week]]="Sat",Table14[[#This Row],[Unmodified Day of Week]]="Sun"),"Y","N")</f>
        <v>N</v>
      </c>
      <c r="L382" s="31" t="str">
        <f>IF(OR(Table14[[#This Row],[Bank Holiday?]]="Y",Table14[[#This Row],[Weekend?]]="Y"),"Y","N")</f>
        <v>N</v>
      </c>
      <c r="M382" s="31">
        <f>IF(AND(Table14[[#This Row],[Late if non working day]]="Late",Table14[[#This Row],[BH or Weekend]]="Y"),1,0)</f>
        <v>0</v>
      </c>
      <c r="N382" s="33">
        <f>NETWORKDAYS($H$2,Table14[[#This Row],[Standard Payment Date]],'Non working days'!$A$3:$A$27)</f>
        <v>16</v>
      </c>
      <c r="O382" s="33">
        <f>Table14[[#This Row],[NetWorkDays]]-1</f>
        <v>15</v>
      </c>
      <c r="P382" s="33">
        <f>Table14[[#This Row],[NetWorkDays]]</f>
        <v>16</v>
      </c>
      <c r="Q38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82" s="31" t="str">
        <f>TEXT(Table14[[#This Row],[Pay Date]],"ddd")</f>
        <v>Thu</v>
      </c>
      <c r="S382" s="34">
        <f>WORKDAY(Table14[[#This Row],[Pay Date]],-3,'Non working days'!$A$3:$A$598)</f>
        <v>45764</v>
      </c>
      <c r="T382" s="31" t="str">
        <f>TEXT(Table14[[#This Row],[Upload Date]],"ddd")</f>
        <v>Thu</v>
      </c>
      <c r="U382" s="34">
        <f>WORKDAY(Table14[[#This Row],[Upload Date]],-5,'Non working days'!$A$3:$A$598)</f>
        <v>45757</v>
      </c>
      <c r="V382" s="31" t="str">
        <f>TEXT(Table14[[#This Row],[Deadline for Variation Submission]],"ddd")</f>
        <v>Thu</v>
      </c>
      <c r="W382" s="29"/>
      <c r="X382" s="1"/>
    </row>
    <row r="383" spans="1:24" x14ac:dyDescent="0.3">
      <c r="A383" t="str">
        <f>CONCATENATE(Table14[[#This Row],[Cipher]], " ",Table14[[#This Row],[Payment Type]])</f>
        <v>NR PMS Adhoc</v>
      </c>
      <c r="B383" s="30" t="s">
        <v>165</v>
      </c>
      <c r="C383" s="30" t="s">
        <v>39</v>
      </c>
      <c r="D383" s="30" t="s">
        <v>166</v>
      </c>
      <c r="E383" s="30" t="s">
        <v>56</v>
      </c>
      <c r="F383" s="30">
        <v>24</v>
      </c>
      <c r="G383" s="31"/>
      <c r="H38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83" s="31" t="str">
        <f>TEXT(Table14[[#This Row],[Standard Payment Date]],"ddd")</f>
        <v>Thu</v>
      </c>
      <c r="J383" s="31" t="str">
        <f>IF(ISNA(MATCH(Table14[[#This Row],[Standard Payment Date]],'Non working days'!$A$3:$A$226,0)),"N","Y")</f>
        <v>N</v>
      </c>
      <c r="K383" s="31" t="str">
        <f>IF(OR(Table14[[#This Row],[Unmodified Day of Week]]="Sat",Table14[[#This Row],[Unmodified Day of Week]]="Sun"),"Y","N")</f>
        <v>N</v>
      </c>
      <c r="L383" s="31" t="str">
        <f>IF(OR(Table14[[#This Row],[Bank Holiday?]]="Y",Table14[[#This Row],[Weekend?]]="Y"),"Y","N")</f>
        <v>N</v>
      </c>
      <c r="M383" s="31">
        <f>IF(AND(Table14[[#This Row],[Late if non working day]]="Late",Table14[[#This Row],[BH or Weekend]]="Y"),1,0)</f>
        <v>0</v>
      </c>
      <c r="N383" s="33">
        <f>NETWORKDAYS($H$2,Table14[[#This Row],[Standard Payment Date]],'Non working days'!$A$3:$A$27)</f>
        <v>16</v>
      </c>
      <c r="O383" s="33">
        <f>Table14[[#This Row],[NetWorkDays]]-1</f>
        <v>15</v>
      </c>
      <c r="P383" s="33">
        <f>Table14[[#This Row],[NetWorkDays]]</f>
        <v>16</v>
      </c>
      <c r="Q38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83" s="31" t="str">
        <f>TEXT(Table14[[#This Row],[Pay Date]],"ddd")</f>
        <v>Thu</v>
      </c>
      <c r="S383" s="34">
        <f>WORKDAY(Table14[[#This Row],[Pay Date]],-3,'Non working days'!$A$3:$A$598)</f>
        <v>45764</v>
      </c>
      <c r="T383" s="31" t="str">
        <f>TEXT(Table14[[#This Row],[Upload Date]],"ddd")</f>
        <v>Thu</v>
      </c>
      <c r="U383" s="34">
        <f>WORKDAY(Table14[[#This Row],[Upload Date]],-5,'Non working days'!$A$3:$A$598)</f>
        <v>45757</v>
      </c>
      <c r="V383" s="31" t="str">
        <f>TEXT(Table14[[#This Row],[Deadline for Variation Submission]],"ddd")</f>
        <v>Thu</v>
      </c>
      <c r="W383" s="29"/>
      <c r="X383" s="1"/>
    </row>
    <row r="384" spans="1:24" x14ac:dyDescent="0.3">
      <c r="B384" s="30" t="s">
        <v>165</v>
      </c>
      <c r="C384" s="30" t="s">
        <v>39</v>
      </c>
      <c r="D384" s="30" t="s">
        <v>166</v>
      </c>
      <c r="E384" s="30" t="s">
        <v>71</v>
      </c>
      <c r="F384" s="30">
        <v>24</v>
      </c>
      <c r="G384" s="31"/>
      <c r="H38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384" s="31" t="str">
        <f>TEXT(Table14[[#This Row],[Standard Payment Date]],"ddd")</f>
        <v>Thu</v>
      </c>
      <c r="J384" s="31" t="str">
        <f>IF(ISNA(MATCH(Table14[[#This Row],[Standard Payment Date]],'Non working days'!$A$3:$A$226,0)),"N","Y")</f>
        <v>N</v>
      </c>
      <c r="K384" s="31" t="str">
        <f>IF(OR(Table14[[#This Row],[Unmodified Day of Week]]="Sat",Table14[[#This Row],[Unmodified Day of Week]]="Sun"),"Y","N")</f>
        <v>N</v>
      </c>
      <c r="L384" s="31" t="str">
        <f>IF(OR(Table14[[#This Row],[Bank Holiday?]]="Y",Table14[[#This Row],[Weekend?]]="Y"),"Y","N")</f>
        <v>N</v>
      </c>
      <c r="M384" s="31">
        <f>IF(AND(Table14[[#This Row],[Late if non working day]]="Late",Table14[[#This Row],[BH or Weekend]]="Y"),1,0)</f>
        <v>0</v>
      </c>
      <c r="N384" s="33">
        <f>NETWORKDAYS($H$2,Table14[[#This Row],[Standard Payment Date]],'Non working days'!$A$3:$A$27)</f>
        <v>16</v>
      </c>
      <c r="O384" s="33">
        <f>Table14[[#This Row],[NetWorkDays]]-1</f>
        <v>15</v>
      </c>
      <c r="P384" s="33">
        <f>Table14[[#This Row],[NetWorkDays]]</f>
        <v>16</v>
      </c>
      <c r="Q38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384" s="31" t="str">
        <f>TEXT(Table14[[#This Row],[Pay Date]],"ddd")</f>
        <v>Thu</v>
      </c>
      <c r="S384" s="34">
        <f>WORKDAY(Table14[[#This Row],[Pay Date]],-3,'Non working days'!$A$3:$A$598)</f>
        <v>45764</v>
      </c>
      <c r="T384" s="31" t="str">
        <f>TEXT(Table14[[#This Row],[Upload Date]],"ddd")</f>
        <v>Thu</v>
      </c>
      <c r="U384" s="34">
        <f>WORKDAY(Table14[[#This Row],[Upload Date]],-5,'Non working days'!$A$3:$A$598)</f>
        <v>45757</v>
      </c>
      <c r="V384" s="31" t="str">
        <f>TEXT(Table14[[#This Row],[Deadline for Variation Submission]],"ddd")</f>
        <v>Thu</v>
      </c>
      <c r="W384" s="29"/>
      <c r="X384" s="1"/>
    </row>
    <row r="385" spans="1:24" x14ac:dyDescent="0.3">
      <c r="A385" t="str">
        <f>CONCATENATE(Table14[[#This Row],[Cipher]], " ",Table14[[#This Row],[Payment Type]])</f>
        <v>OX Pharmacy</v>
      </c>
      <c r="B385" s="30" t="s">
        <v>167</v>
      </c>
      <c r="C385" s="30" t="s">
        <v>39</v>
      </c>
      <c r="D385" s="30" t="s">
        <v>168</v>
      </c>
      <c r="E385" s="31" t="s">
        <v>48</v>
      </c>
      <c r="F385" s="30">
        <v>14</v>
      </c>
      <c r="G385" s="31"/>
      <c r="H38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385" s="31" t="str">
        <f>TEXT(Table14[[#This Row],[Standard Payment Date]],"ddd")</f>
        <v>Mon</v>
      </c>
      <c r="J385" s="31" t="str">
        <f>IF(ISNA(MATCH(Table14[[#This Row],[Standard Payment Date]],'Non working days'!$A$3:$A$226,0)),"N","Y")</f>
        <v>N</v>
      </c>
      <c r="K385" s="31" t="str">
        <f>IF(OR(Table14[[#This Row],[Unmodified Day of Week]]="Sat",Table14[[#This Row],[Unmodified Day of Week]]="Sun"),"Y","N")</f>
        <v>N</v>
      </c>
      <c r="L385" s="31" t="str">
        <f>IF(OR(Table14[[#This Row],[Bank Holiday?]]="Y",Table14[[#This Row],[Weekend?]]="Y"),"Y","N")</f>
        <v>N</v>
      </c>
      <c r="M385" s="31">
        <f>IF(AND(Table14[[#This Row],[Late if non working day]]="Late",Table14[[#This Row],[BH or Weekend]]="Y"),1,0)</f>
        <v>0</v>
      </c>
      <c r="N385" s="33">
        <f>NETWORKDAYS($H$2,Table14[[#This Row],[Standard Payment Date]],'Non working days'!$A$3:$A$27)</f>
        <v>10</v>
      </c>
      <c r="O385" s="33">
        <f>Table14[[#This Row],[NetWorkDays]]-1</f>
        <v>9</v>
      </c>
      <c r="P385" s="33">
        <f>Table14[[#This Row],[NetWorkDays]]</f>
        <v>10</v>
      </c>
      <c r="Q38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385" s="31" t="str">
        <f>TEXT(Table14[[#This Row],[Pay Date]],"ddd")</f>
        <v>Mon</v>
      </c>
      <c r="S385" s="34">
        <f>WORKDAY(Table14[[#This Row],[Pay Date]],-3,'Non working days'!$A$3:$A$598)</f>
        <v>45756</v>
      </c>
      <c r="T385" s="31" t="str">
        <f>TEXT(Table14[[#This Row],[Upload Date]],"ddd")</f>
        <v>Wed</v>
      </c>
      <c r="U385" s="34">
        <f>WORKDAY(Table14[[#This Row],[Upload Date]],-5,'Non working days'!$A$3:$A$598)</f>
        <v>45749</v>
      </c>
      <c r="V385" s="31" t="str">
        <f>TEXT(Table14[[#This Row],[Deadline for Variation Submission]],"ddd")</f>
        <v>Wed</v>
      </c>
      <c r="W385" s="29"/>
      <c r="X385" s="1"/>
    </row>
    <row r="386" spans="1:24" x14ac:dyDescent="0.3">
      <c r="A386" t="str">
        <f>CONCATENATE(Table14[[#This Row],[Cipher]], " ",Table14[[#This Row],[Payment Type]])</f>
        <v>OX A/PMS</v>
      </c>
      <c r="B386" s="30" t="s">
        <v>167</v>
      </c>
      <c r="C386" s="30" t="s">
        <v>39</v>
      </c>
      <c r="D386" s="30" t="s">
        <v>168</v>
      </c>
      <c r="E386" s="31" t="s">
        <v>49</v>
      </c>
      <c r="F386" s="30">
        <v>15</v>
      </c>
      <c r="G386" s="30"/>
      <c r="H38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86" s="31" t="str">
        <f>TEXT(Table14[[#This Row],[Standard Payment Date]],"ddd")</f>
        <v>Tue</v>
      </c>
      <c r="J386" s="31" t="str">
        <f>IF(ISNA(MATCH(Table14[[#This Row],[Standard Payment Date]],'Non working days'!$A$3:$A$226,0)),"N","Y")</f>
        <v>N</v>
      </c>
      <c r="K386" s="31" t="str">
        <f>IF(OR(Table14[[#This Row],[Unmodified Day of Week]]="Sat",Table14[[#This Row],[Unmodified Day of Week]]="Sun"),"Y","N")</f>
        <v>N</v>
      </c>
      <c r="L386" s="31" t="str">
        <f>IF(OR(Table14[[#This Row],[Bank Holiday?]]="Y",Table14[[#This Row],[Weekend?]]="Y"),"Y","N")</f>
        <v>N</v>
      </c>
      <c r="M386" s="31">
        <f>IF(AND(Table14[[#This Row],[Late if non working day]]="Late",Table14[[#This Row],[BH or Weekend]]="Y"),1,0)</f>
        <v>0</v>
      </c>
      <c r="N386" s="33">
        <f>NETWORKDAYS($H$2,Table14[[#This Row],[Standard Payment Date]],'Non working days'!$A$3:$A$27)</f>
        <v>11</v>
      </c>
      <c r="O386" s="33">
        <f>Table14[[#This Row],[NetWorkDays]]-1</f>
        <v>10</v>
      </c>
      <c r="P386" s="33">
        <f>Table14[[#This Row],[NetWorkDays]]</f>
        <v>11</v>
      </c>
      <c r="Q38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86" s="31" t="str">
        <f>TEXT(Table14[[#This Row],[Pay Date]],"ddd")</f>
        <v>Tue</v>
      </c>
      <c r="S386" s="34">
        <f>WORKDAY(Table14[[#This Row],[Pay Date]],-3,'Non working days'!$A$3:$A$598)</f>
        <v>45757</v>
      </c>
      <c r="T386" s="31" t="str">
        <f>TEXT(Table14[[#This Row],[Upload Date]],"ddd")</f>
        <v>Thu</v>
      </c>
      <c r="U386" s="34">
        <f>WORKDAY(Table14[[#This Row],[Upload Date]],-5,'Non working days'!$A$3:$A$598)</f>
        <v>45750</v>
      </c>
      <c r="V386" s="31" t="str">
        <f>TEXT(Table14[[#This Row],[Deadline for Variation Submission]],"ddd")</f>
        <v>Thu</v>
      </c>
      <c r="W386" s="29"/>
      <c r="X386" s="1"/>
    </row>
    <row r="387" spans="1:24" x14ac:dyDescent="0.3">
      <c r="A387" t="str">
        <f>CONCATENATE(Table14[[#This Row],[Cipher]], " ",Table14[[#This Row],[Payment Type]])</f>
        <v>OX GMS</v>
      </c>
      <c r="B387" s="30" t="s">
        <v>167</v>
      </c>
      <c r="C387" s="30" t="s">
        <v>39</v>
      </c>
      <c r="D387" s="30" t="s">
        <v>168</v>
      </c>
      <c r="E387" s="30" t="s">
        <v>50</v>
      </c>
      <c r="F387" s="30">
        <v>25</v>
      </c>
      <c r="G387" s="31"/>
      <c r="H38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387" s="31" t="str">
        <f>TEXT(Table14[[#This Row],[Standard Payment Date]],"ddd")</f>
        <v>Fri</v>
      </c>
      <c r="J387" s="31" t="str">
        <f>IF(ISNA(MATCH(Table14[[#This Row],[Standard Payment Date]],'Non working days'!$A$3:$A$226,0)),"N","Y")</f>
        <v>N</v>
      </c>
      <c r="K387" s="31" t="str">
        <f>IF(OR(Table14[[#This Row],[Unmodified Day of Week]]="Sat",Table14[[#This Row],[Unmodified Day of Week]]="Sun"),"Y","N")</f>
        <v>N</v>
      </c>
      <c r="L387" s="31" t="str">
        <f>IF(OR(Table14[[#This Row],[Bank Holiday?]]="Y",Table14[[#This Row],[Weekend?]]="Y"),"Y","N")</f>
        <v>N</v>
      </c>
      <c r="M387" s="31">
        <f>IF(AND(Table14[[#This Row],[Late if non working day]]="Late",Table14[[#This Row],[BH or Weekend]]="Y"),1,0)</f>
        <v>0</v>
      </c>
      <c r="N387" s="33">
        <f>NETWORKDAYS($H$2,Table14[[#This Row],[Standard Payment Date]],'Non working days'!$A$3:$A$27)</f>
        <v>17</v>
      </c>
      <c r="O387" s="33">
        <f>Table14[[#This Row],[NetWorkDays]]-1</f>
        <v>16</v>
      </c>
      <c r="P387" s="33">
        <f>Table14[[#This Row],[NetWorkDays]]</f>
        <v>17</v>
      </c>
      <c r="Q38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387" s="31" t="str">
        <f>TEXT(Table14[[#This Row],[Pay Date]],"ddd")</f>
        <v>Fri</v>
      </c>
      <c r="S387" s="34">
        <f>WORKDAY(Table14[[#This Row],[Pay Date]],-3,'Non working days'!$A$3:$A$598)</f>
        <v>45769</v>
      </c>
      <c r="T387" s="31" t="str">
        <f>TEXT(Table14[[#This Row],[Upload Date]],"ddd")</f>
        <v>Tue</v>
      </c>
      <c r="U387" s="34">
        <f>WORKDAY(Table14[[#This Row],[Upload Date]],-5,'Non working days'!$A$3:$A$598)</f>
        <v>45758</v>
      </c>
      <c r="V387" s="31" t="str">
        <f>TEXT(Table14[[#This Row],[Deadline for Variation Submission]],"ddd")</f>
        <v>Fri</v>
      </c>
      <c r="W387" s="29"/>
      <c r="X387" s="1"/>
    </row>
    <row r="388" spans="1:24" x14ac:dyDescent="0.3">
      <c r="A388" t="str">
        <f>CONCATENATE(Table14[[#This Row],[Cipher]], " ",Table14[[#This Row],[Payment Type]])</f>
        <v>OX Registrar GMS</v>
      </c>
      <c r="B388" s="30" t="s">
        <v>167</v>
      </c>
      <c r="C388" s="30" t="s">
        <v>39</v>
      </c>
      <c r="D388" s="30" t="s">
        <v>168</v>
      </c>
      <c r="E388" s="31" t="s">
        <v>46</v>
      </c>
      <c r="F388" s="30">
        <v>25</v>
      </c>
      <c r="G388" s="31"/>
      <c r="H38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388" s="31" t="str">
        <f>TEXT(Table14[[#This Row],[Standard Payment Date]],"ddd")</f>
        <v>Fri</v>
      </c>
      <c r="J388" s="31" t="str">
        <f>IF(ISNA(MATCH(Table14[[#This Row],[Standard Payment Date]],'Non working days'!$A$3:$A$226,0)),"N","Y")</f>
        <v>N</v>
      </c>
      <c r="K388" s="31" t="str">
        <f>IF(OR(Table14[[#This Row],[Unmodified Day of Week]]="Sat",Table14[[#This Row],[Unmodified Day of Week]]="Sun"),"Y","N")</f>
        <v>N</v>
      </c>
      <c r="L388" s="31" t="str">
        <f>IF(OR(Table14[[#This Row],[Bank Holiday?]]="Y",Table14[[#This Row],[Weekend?]]="Y"),"Y","N")</f>
        <v>N</v>
      </c>
      <c r="M388" s="31">
        <f>IF(AND(Table14[[#This Row],[Late if non working day]]="Late",Table14[[#This Row],[BH or Weekend]]="Y"),1,0)</f>
        <v>0</v>
      </c>
      <c r="N388" s="33">
        <f>NETWORKDAYS($H$2,Table14[[#This Row],[Standard Payment Date]],'Non working days'!$A$3:$A$27)</f>
        <v>17</v>
      </c>
      <c r="O388" s="33">
        <f>Table14[[#This Row],[NetWorkDays]]-1</f>
        <v>16</v>
      </c>
      <c r="P388" s="33">
        <f>Table14[[#This Row],[NetWorkDays]]</f>
        <v>17</v>
      </c>
      <c r="Q38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388" s="31" t="str">
        <f>TEXT(Table14[[#This Row],[Pay Date]],"ddd")</f>
        <v>Fri</v>
      </c>
      <c r="S388" s="34">
        <f>WORKDAY(Table14[[#This Row],[Pay Date]],-3,'Non working days'!$A$3:$A$598)</f>
        <v>45769</v>
      </c>
      <c r="T388" s="31" t="str">
        <f>TEXT(Table14[[#This Row],[Upload Date]],"ddd")</f>
        <v>Tue</v>
      </c>
      <c r="U388" s="34">
        <f>WORKDAY(Table14[[#This Row],[Upload Date]],-5,'Non working days'!$A$3:$A$598)</f>
        <v>45758</v>
      </c>
      <c r="V388" s="31" t="str">
        <f>TEXT(Table14[[#This Row],[Deadline for Variation Submission]],"ddd")</f>
        <v>Fri</v>
      </c>
      <c r="W388" s="29"/>
      <c r="X388" s="1"/>
    </row>
    <row r="389" spans="1:24" x14ac:dyDescent="0.3">
      <c r="A389" t="str">
        <f>CONCATENATE(Table14[[#This Row],[Cipher]], " ",Table14[[#This Row],[Payment Type]])</f>
        <v>OX PMS Adhoc</v>
      </c>
      <c r="B389" s="30" t="s">
        <v>167</v>
      </c>
      <c r="C389" s="30" t="s">
        <v>39</v>
      </c>
      <c r="D389" s="30" t="s">
        <v>168</v>
      </c>
      <c r="E389" s="30" t="s">
        <v>56</v>
      </c>
      <c r="F389" s="30">
        <v>25</v>
      </c>
      <c r="G389" s="31"/>
      <c r="H38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389" s="31" t="str">
        <f>TEXT(Table14[[#This Row],[Standard Payment Date]],"ddd")</f>
        <v>Fri</v>
      </c>
      <c r="J389" s="31" t="str">
        <f>IF(ISNA(MATCH(Table14[[#This Row],[Standard Payment Date]],'Non working days'!$A$3:$A$226,0)),"N","Y")</f>
        <v>N</v>
      </c>
      <c r="K389" s="31" t="str">
        <f>IF(OR(Table14[[#This Row],[Unmodified Day of Week]]="Sat",Table14[[#This Row],[Unmodified Day of Week]]="Sun"),"Y","N")</f>
        <v>N</v>
      </c>
      <c r="L389" s="31" t="str">
        <f>IF(OR(Table14[[#This Row],[Bank Holiday?]]="Y",Table14[[#This Row],[Weekend?]]="Y"),"Y","N")</f>
        <v>N</v>
      </c>
      <c r="M389" s="31">
        <f>IF(AND(Table14[[#This Row],[Late if non working day]]="Late",Table14[[#This Row],[BH or Weekend]]="Y"),1,0)</f>
        <v>0</v>
      </c>
      <c r="N389" s="33">
        <f>NETWORKDAYS($H$2,Table14[[#This Row],[Standard Payment Date]],'Non working days'!$A$3:$A$27)</f>
        <v>17</v>
      </c>
      <c r="O389" s="33">
        <f>Table14[[#This Row],[NetWorkDays]]-1</f>
        <v>16</v>
      </c>
      <c r="P389" s="33">
        <f>Table14[[#This Row],[NetWorkDays]]</f>
        <v>17</v>
      </c>
      <c r="Q38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389" s="31" t="str">
        <f>TEXT(Table14[[#This Row],[Pay Date]],"ddd")</f>
        <v>Fri</v>
      </c>
      <c r="S389" s="34">
        <f>WORKDAY(Table14[[#This Row],[Pay Date]],-3,'Non working days'!$A$3:$A$598)</f>
        <v>45769</v>
      </c>
      <c r="T389" s="31" t="str">
        <f>TEXT(Table14[[#This Row],[Upload Date]],"ddd")</f>
        <v>Tue</v>
      </c>
      <c r="U389" s="34">
        <f>WORKDAY(Table14[[#This Row],[Upload Date]],-5,'Non working days'!$A$3:$A$598)</f>
        <v>45758</v>
      </c>
      <c r="V389" s="31" t="str">
        <f>TEXT(Table14[[#This Row],[Deadline for Variation Submission]],"ddd")</f>
        <v>Fri</v>
      </c>
      <c r="W389" s="29"/>
      <c r="X389" s="1"/>
    </row>
    <row r="390" spans="1:24" x14ac:dyDescent="0.3">
      <c r="A390" t="str">
        <f>CONCATENATE(Table14[[#This Row],[Cipher]], " ",Table14[[#This Row],[Payment Type]])</f>
        <v>OX Dispensing GMS</v>
      </c>
      <c r="B390" s="30" t="s">
        <v>167</v>
      </c>
      <c r="C390" s="30" t="s">
        <v>39</v>
      </c>
      <c r="D390" s="30" t="s">
        <v>168</v>
      </c>
      <c r="E390" s="31" t="s">
        <v>41</v>
      </c>
      <c r="F390" s="30" t="s">
        <v>51</v>
      </c>
      <c r="G390" s="30"/>
      <c r="H39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90" s="31" t="str">
        <f>TEXT(Table14[[#This Row],[Standard Payment Date]],"ddd")</f>
        <v>Wed</v>
      </c>
      <c r="J390" s="31" t="str">
        <f>IF(ISNA(MATCH(Table14[[#This Row],[Standard Payment Date]],'Non working days'!$A$3:$A$226,0)),"N","Y")</f>
        <v>N</v>
      </c>
      <c r="K390" s="31" t="str">
        <f>IF(OR(Table14[[#This Row],[Unmodified Day of Week]]="Sat",Table14[[#This Row],[Unmodified Day of Week]]="Sun"),"Y","N")</f>
        <v>N</v>
      </c>
      <c r="L390" s="31" t="str">
        <f>IF(OR(Table14[[#This Row],[Bank Holiday?]]="Y",Table14[[#This Row],[Weekend?]]="Y"),"Y","N")</f>
        <v>N</v>
      </c>
      <c r="M390" s="31">
        <f>IF(AND(Table14[[#This Row],[Late if non working day]]="Late",Table14[[#This Row],[BH or Weekend]]="Y"),1,0)</f>
        <v>0</v>
      </c>
      <c r="N390" s="33">
        <f>NETWORKDAYS($H$2,Table14[[#This Row],[Standard Payment Date]],'Non working days'!$A$3:$A$27)</f>
        <v>20</v>
      </c>
      <c r="O390" s="33">
        <f>Table14[[#This Row],[NetWorkDays]]-1</f>
        <v>19</v>
      </c>
      <c r="P390" s="33">
        <f>Table14[[#This Row],[NetWorkDays]]</f>
        <v>20</v>
      </c>
      <c r="Q39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90" s="31" t="str">
        <f>TEXT(Table14[[#This Row],[Pay Date]],"ddd")</f>
        <v>Wed</v>
      </c>
      <c r="S390" s="34">
        <f>WORKDAY(Table14[[#This Row],[Pay Date]],-3,'Non working days'!$A$3:$A$598)</f>
        <v>45772</v>
      </c>
      <c r="T390" s="31" t="str">
        <f>TEXT(Table14[[#This Row],[Upload Date]],"ddd")</f>
        <v>Fri</v>
      </c>
      <c r="U390" s="34">
        <f>WORKDAY(Table14[[#This Row],[Upload Date]],-5,'Non working days'!$A$3:$A$598)</f>
        <v>45763</v>
      </c>
      <c r="V390" s="31" t="str">
        <f>TEXT(Table14[[#This Row],[Deadline for Variation Submission]],"ddd")</f>
        <v>Wed</v>
      </c>
      <c r="W390" s="29"/>
      <c r="X390" s="1"/>
    </row>
    <row r="391" spans="1:24" x14ac:dyDescent="0.3">
      <c r="A391" t="str">
        <f>CONCATENATE(Table14[[#This Row],[Cipher]], " ",Table14[[#This Row],[Payment Type]])</f>
        <v>OX Dispensing PMS</v>
      </c>
      <c r="B391" s="30" t="s">
        <v>167</v>
      </c>
      <c r="C391" s="30" t="s">
        <v>39</v>
      </c>
      <c r="D391" s="30" t="s">
        <v>168</v>
      </c>
      <c r="E391" s="30" t="s">
        <v>43</v>
      </c>
      <c r="F391" s="30" t="s">
        <v>51</v>
      </c>
      <c r="G391" s="30"/>
      <c r="H39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91" s="31" t="str">
        <f>TEXT(Table14[[#This Row],[Standard Payment Date]],"ddd")</f>
        <v>Wed</v>
      </c>
      <c r="J391" s="31" t="str">
        <f>IF(ISNA(MATCH(Table14[[#This Row],[Standard Payment Date]],'Non working days'!$A$3:$A$226,0)),"N","Y")</f>
        <v>N</v>
      </c>
      <c r="K391" s="31" t="str">
        <f>IF(OR(Table14[[#This Row],[Unmodified Day of Week]]="Sat",Table14[[#This Row],[Unmodified Day of Week]]="Sun"),"Y","N")</f>
        <v>N</v>
      </c>
      <c r="L391" s="31" t="str">
        <f>IF(OR(Table14[[#This Row],[Bank Holiday?]]="Y",Table14[[#This Row],[Weekend?]]="Y"),"Y","N")</f>
        <v>N</v>
      </c>
      <c r="M391" s="31">
        <f>IF(AND(Table14[[#This Row],[Late if non working day]]="Late",Table14[[#This Row],[BH or Weekend]]="Y"),1,0)</f>
        <v>0</v>
      </c>
      <c r="N391" s="33">
        <f>NETWORKDAYS($H$2,Table14[[#This Row],[Standard Payment Date]],'Non working days'!$A$3:$A$27)</f>
        <v>20</v>
      </c>
      <c r="O391" s="33">
        <f>Table14[[#This Row],[NetWorkDays]]-1</f>
        <v>19</v>
      </c>
      <c r="P391" s="33">
        <f>Table14[[#This Row],[NetWorkDays]]</f>
        <v>20</v>
      </c>
      <c r="Q39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91" s="31" t="str">
        <f>TEXT(Table14[[#This Row],[Pay Date]],"ddd")</f>
        <v>Wed</v>
      </c>
      <c r="S391" s="34">
        <f>WORKDAY(Table14[[#This Row],[Pay Date]],-3,'Non working days'!$A$3:$A$598)</f>
        <v>45772</v>
      </c>
      <c r="T391" s="31" t="str">
        <f>TEXT(Table14[[#This Row],[Upload Date]],"ddd")</f>
        <v>Fri</v>
      </c>
      <c r="U391" s="34">
        <f>WORKDAY(Table14[[#This Row],[Upload Date]],-5,'Non working days'!$A$3:$A$598)</f>
        <v>45763</v>
      </c>
      <c r="V391" s="31" t="str">
        <f>TEXT(Table14[[#This Row],[Deadline for Variation Submission]],"ddd")</f>
        <v>Wed</v>
      </c>
      <c r="W391" s="29"/>
      <c r="X391" s="1"/>
    </row>
    <row r="392" spans="1:24" x14ac:dyDescent="0.3">
      <c r="A392" t="str">
        <f>CONCATENATE(Table14[[#This Row],[Cipher]], " ",Table14[[#This Row],[Payment Type]])</f>
        <v>OX Prescribing GMS</v>
      </c>
      <c r="B392" s="30" t="s">
        <v>167</v>
      </c>
      <c r="C392" s="30" t="s">
        <v>39</v>
      </c>
      <c r="D392" s="30" t="s">
        <v>168</v>
      </c>
      <c r="E392" s="30" t="s">
        <v>44</v>
      </c>
      <c r="F392" s="30" t="s">
        <v>51</v>
      </c>
      <c r="G392" s="30"/>
      <c r="H39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92" s="31" t="str">
        <f>TEXT(Table14[[#This Row],[Standard Payment Date]],"ddd")</f>
        <v>Wed</v>
      </c>
      <c r="J392" s="31" t="str">
        <f>IF(ISNA(MATCH(Table14[[#This Row],[Standard Payment Date]],'Non working days'!$A$3:$A$226,0)),"N","Y")</f>
        <v>N</v>
      </c>
      <c r="K392" s="31" t="str">
        <f>IF(OR(Table14[[#This Row],[Unmodified Day of Week]]="Sat",Table14[[#This Row],[Unmodified Day of Week]]="Sun"),"Y","N")</f>
        <v>N</v>
      </c>
      <c r="L392" s="31" t="str">
        <f>IF(OR(Table14[[#This Row],[Bank Holiday?]]="Y",Table14[[#This Row],[Weekend?]]="Y"),"Y","N")</f>
        <v>N</v>
      </c>
      <c r="M392" s="31">
        <f>IF(AND(Table14[[#This Row],[Late if non working day]]="Late",Table14[[#This Row],[BH or Weekend]]="Y"),1,0)</f>
        <v>0</v>
      </c>
      <c r="N392" s="33">
        <f>NETWORKDAYS($H$2,Table14[[#This Row],[Standard Payment Date]],'Non working days'!$A$3:$A$27)</f>
        <v>20</v>
      </c>
      <c r="O392" s="33">
        <f>Table14[[#This Row],[NetWorkDays]]-1</f>
        <v>19</v>
      </c>
      <c r="P392" s="33">
        <f>Table14[[#This Row],[NetWorkDays]]</f>
        <v>20</v>
      </c>
      <c r="Q39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92" s="31" t="str">
        <f>TEXT(Table14[[#This Row],[Pay Date]],"ddd")</f>
        <v>Wed</v>
      </c>
      <c r="S392" s="34">
        <f>WORKDAY(Table14[[#This Row],[Pay Date]],-3,'Non working days'!$A$3:$A$598)</f>
        <v>45772</v>
      </c>
      <c r="T392" s="31" t="str">
        <f>TEXT(Table14[[#This Row],[Upload Date]],"ddd")</f>
        <v>Fri</v>
      </c>
      <c r="U392" s="34">
        <f>WORKDAY(Table14[[#This Row],[Upload Date]],-5,'Non working days'!$A$3:$A$598)</f>
        <v>45763</v>
      </c>
      <c r="V392" s="31" t="str">
        <f>TEXT(Table14[[#This Row],[Deadline for Variation Submission]],"ddd")</f>
        <v>Wed</v>
      </c>
      <c r="W392" s="29"/>
      <c r="X392" s="1"/>
    </row>
    <row r="393" spans="1:24" x14ac:dyDescent="0.3">
      <c r="A393" t="str">
        <f>CONCATENATE(Table14[[#This Row],[Cipher]], " ",Table14[[#This Row],[Payment Type]])</f>
        <v>OX Prescribing PMS</v>
      </c>
      <c r="B393" s="30" t="s">
        <v>167</v>
      </c>
      <c r="C393" s="30" t="s">
        <v>39</v>
      </c>
      <c r="D393" s="30" t="s">
        <v>168</v>
      </c>
      <c r="E393" s="30" t="s">
        <v>45</v>
      </c>
      <c r="F393" s="30" t="s">
        <v>51</v>
      </c>
      <c r="G393" s="30"/>
      <c r="H39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93" s="31" t="str">
        <f>TEXT(Table14[[#This Row],[Standard Payment Date]],"ddd")</f>
        <v>Wed</v>
      </c>
      <c r="J393" s="31" t="str">
        <f>IF(ISNA(MATCH(Table14[[#This Row],[Standard Payment Date]],'Non working days'!$A$3:$A$226,0)),"N","Y")</f>
        <v>N</v>
      </c>
      <c r="K393" s="31" t="str">
        <f>IF(OR(Table14[[#This Row],[Unmodified Day of Week]]="Sat",Table14[[#This Row],[Unmodified Day of Week]]="Sun"),"Y","N")</f>
        <v>N</v>
      </c>
      <c r="L393" s="31" t="str">
        <f>IF(OR(Table14[[#This Row],[Bank Holiday?]]="Y",Table14[[#This Row],[Weekend?]]="Y"),"Y","N")</f>
        <v>N</v>
      </c>
      <c r="M393" s="31">
        <f>IF(AND(Table14[[#This Row],[Late if non working day]]="Late",Table14[[#This Row],[BH or Weekend]]="Y"),1,0)</f>
        <v>0</v>
      </c>
      <c r="N393" s="33">
        <f>NETWORKDAYS($H$2,Table14[[#This Row],[Standard Payment Date]],'Non working days'!$A$3:$A$27)</f>
        <v>20</v>
      </c>
      <c r="O393" s="33">
        <f>Table14[[#This Row],[NetWorkDays]]-1</f>
        <v>19</v>
      </c>
      <c r="P393" s="33">
        <f>Table14[[#This Row],[NetWorkDays]]</f>
        <v>20</v>
      </c>
      <c r="Q39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93" s="31" t="str">
        <f>TEXT(Table14[[#This Row],[Pay Date]],"ddd")</f>
        <v>Wed</v>
      </c>
      <c r="S393" s="34">
        <f>WORKDAY(Table14[[#This Row],[Pay Date]],-3,'Non working days'!$A$3:$A$598)</f>
        <v>45772</v>
      </c>
      <c r="T393" s="31" t="str">
        <f>TEXT(Table14[[#This Row],[Upload Date]],"ddd")</f>
        <v>Fri</v>
      </c>
      <c r="U393" s="34">
        <f>WORKDAY(Table14[[#This Row],[Upload Date]],-5,'Non working days'!$A$3:$A$598)</f>
        <v>45763</v>
      </c>
      <c r="V393" s="31" t="str">
        <f>TEXT(Table14[[#This Row],[Deadline for Variation Submission]],"ddd")</f>
        <v>Wed</v>
      </c>
      <c r="W393" s="29"/>
      <c r="X393" s="1"/>
    </row>
    <row r="394" spans="1:24" x14ac:dyDescent="0.3">
      <c r="A394" t="str">
        <f>CONCATENATE(Table14[[#This Row],[Cipher]], " ",Table14[[#This Row],[Payment Type]])</f>
        <v>ROC Pharmacy</v>
      </c>
      <c r="B394" s="30" t="s">
        <v>169</v>
      </c>
      <c r="C394" s="30" t="s">
        <v>39</v>
      </c>
      <c r="D394" s="30" t="s">
        <v>170</v>
      </c>
      <c r="E394" s="31" t="s">
        <v>48</v>
      </c>
      <c r="F394" s="30">
        <v>14</v>
      </c>
      <c r="G394" s="31"/>
      <c r="H39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394" s="31" t="str">
        <f>TEXT(Table14[[#This Row],[Standard Payment Date]],"ddd")</f>
        <v>Mon</v>
      </c>
      <c r="J394" s="31" t="str">
        <f>IF(ISNA(MATCH(Table14[[#This Row],[Standard Payment Date]],'Non working days'!$A$3:$A$226,0)),"N","Y")</f>
        <v>N</v>
      </c>
      <c r="K394" s="31" t="str">
        <f>IF(OR(Table14[[#This Row],[Unmodified Day of Week]]="Sat",Table14[[#This Row],[Unmodified Day of Week]]="Sun"),"Y","N")</f>
        <v>N</v>
      </c>
      <c r="L394" s="31" t="str">
        <f>IF(OR(Table14[[#This Row],[Bank Holiday?]]="Y",Table14[[#This Row],[Weekend?]]="Y"),"Y","N")</f>
        <v>N</v>
      </c>
      <c r="M394" s="31">
        <f>IF(AND(Table14[[#This Row],[Late if non working day]]="Late",Table14[[#This Row],[BH or Weekend]]="Y"),1,0)</f>
        <v>0</v>
      </c>
      <c r="N394" s="33">
        <f>NETWORKDAYS($H$2,Table14[[#This Row],[Standard Payment Date]],'Non working days'!$A$3:$A$27)</f>
        <v>10</v>
      </c>
      <c r="O394" s="33">
        <f>Table14[[#This Row],[NetWorkDays]]-1</f>
        <v>9</v>
      </c>
      <c r="P394" s="33">
        <f>Table14[[#This Row],[NetWorkDays]]</f>
        <v>10</v>
      </c>
      <c r="Q39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394" s="31" t="str">
        <f>TEXT(Table14[[#This Row],[Pay Date]],"ddd")</f>
        <v>Mon</v>
      </c>
      <c r="S394" s="34">
        <f>WORKDAY(Table14[[#This Row],[Pay Date]],-3,'Non working days'!$A$3:$A$598)</f>
        <v>45756</v>
      </c>
      <c r="T394" s="31" t="str">
        <f>TEXT(Table14[[#This Row],[Upload Date]],"ddd")</f>
        <v>Wed</v>
      </c>
      <c r="U394" s="34">
        <f>WORKDAY(Table14[[#This Row],[Upload Date]],-5,'Non working days'!$A$3:$A$598)</f>
        <v>45749</v>
      </c>
      <c r="V394" s="31" t="str">
        <f>TEXT(Table14[[#This Row],[Deadline for Variation Submission]],"ddd")</f>
        <v>Wed</v>
      </c>
      <c r="W394" s="29"/>
      <c r="X394" s="1"/>
    </row>
    <row r="395" spans="1:24" x14ac:dyDescent="0.3">
      <c r="A395" t="str">
        <f>CONCATENATE(Table14[[#This Row],[Cipher]], " ",Table14[[#This Row],[Payment Type]])</f>
        <v>ROC GMS</v>
      </c>
      <c r="B395" s="30" t="s">
        <v>169</v>
      </c>
      <c r="C395" s="30" t="s">
        <v>39</v>
      </c>
      <c r="D395" s="30" t="s">
        <v>170</v>
      </c>
      <c r="E395" s="30" t="s">
        <v>50</v>
      </c>
      <c r="F395" s="30">
        <v>15</v>
      </c>
      <c r="G395" s="31"/>
      <c r="H39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95" s="31" t="str">
        <f>TEXT(Table14[[#This Row],[Standard Payment Date]],"ddd")</f>
        <v>Tue</v>
      </c>
      <c r="J395" s="31" t="str">
        <f>IF(ISNA(MATCH(Table14[[#This Row],[Standard Payment Date]],'Non working days'!$A$3:$A$226,0)),"N","Y")</f>
        <v>N</v>
      </c>
      <c r="K395" s="31" t="str">
        <f>IF(OR(Table14[[#This Row],[Unmodified Day of Week]]="Sat",Table14[[#This Row],[Unmodified Day of Week]]="Sun"),"Y","N")</f>
        <v>N</v>
      </c>
      <c r="L395" s="31" t="str">
        <f>IF(OR(Table14[[#This Row],[Bank Holiday?]]="Y",Table14[[#This Row],[Weekend?]]="Y"),"Y","N")</f>
        <v>N</v>
      </c>
      <c r="M395" s="31">
        <f>IF(AND(Table14[[#This Row],[Late if non working day]]="Late",Table14[[#This Row],[BH or Weekend]]="Y"),1,0)</f>
        <v>0</v>
      </c>
      <c r="N395" s="33">
        <f>NETWORKDAYS($H$2,Table14[[#This Row],[Standard Payment Date]],'Non working days'!$A$3:$A$27)</f>
        <v>11</v>
      </c>
      <c r="O395" s="33">
        <f>Table14[[#This Row],[NetWorkDays]]-1</f>
        <v>10</v>
      </c>
      <c r="P395" s="33">
        <f>Table14[[#This Row],[NetWorkDays]]</f>
        <v>11</v>
      </c>
      <c r="Q39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95" s="31" t="str">
        <f>TEXT(Table14[[#This Row],[Pay Date]],"ddd")</f>
        <v>Tue</v>
      </c>
      <c r="S395" s="34">
        <f>WORKDAY(Table14[[#This Row],[Pay Date]],-3,'Non working days'!$A$3:$A$598)</f>
        <v>45757</v>
      </c>
      <c r="T395" s="31" t="str">
        <f>TEXT(Table14[[#This Row],[Upload Date]],"ddd")</f>
        <v>Thu</v>
      </c>
      <c r="U395" s="34">
        <f>WORKDAY(Table14[[#This Row],[Upload Date]],-5,'Non working days'!$A$3:$A$598)</f>
        <v>45750</v>
      </c>
      <c r="V395" s="31" t="str">
        <f>TEXT(Table14[[#This Row],[Deadline for Variation Submission]],"ddd")</f>
        <v>Thu</v>
      </c>
      <c r="W395" s="29"/>
      <c r="X395" s="1"/>
    </row>
    <row r="396" spans="1:24" x14ac:dyDescent="0.3">
      <c r="A396" t="str">
        <f>CONCATENATE(Table14[[#This Row],[Cipher]], " ",Table14[[#This Row],[Payment Type]])</f>
        <v>ROC A/PMS</v>
      </c>
      <c r="B396" s="30" t="s">
        <v>169</v>
      </c>
      <c r="C396" s="30" t="s">
        <v>39</v>
      </c>
      <c r="D396" s="30" t="s">
        <v>170</v>
      </c>
      <c r="E396" s="31" t="s">
        <v>49</v>
      </c>
      <c r="F396" s="30">
        <v>15</v>
      </c>
      <c r="G396" s="30"/>
      <c r="H39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396" s="31" t="str">
        <f>TEXT(Table14[[#This Row],[Standard Payment Date]],"ddd")</f>
        <v>Tue</v>
      </c>
      <c r="J396" s="31" t="str">
        <f>IF(ISNA(MATCH(Table14[[#This Row],[Standard Payment Date]],'Non working days'!$A$3:$A$226,0)),"N","Y")</f>
        <v>N</v>
      </c>
      <c r="K396" s="31" t="str">
        <f>IF(OR(Table14[[#This Row],[Unmodified Day of Week]]="Sat",Table14[[#This Row],[Unmodified Day of Week]]="Sun"),"Y","N")</f>
        <v>N</v>
      </c>
      <c r="L396" s="31" t="str">
        <f>IF(OR(Table14[[#This Row],[Bank Holiday?]]="Y",Table14[[#This Row],[Weekend?]]="Y"),"Y","N")</f>
        <v>N</v>
      </c>
      <c r="M396" s="31">
        <f>IF(AND(Table14[[#This Row],[Late if non working day]]="Late",Table14[[#This Row],[BH or Weekend]]="Y"),1,0)</f>
        <v>0</v>
      </c>
      <c r="N396" s="33">
        <f>NETWORKDAYS($H$2,Table14[[#This Row],[Standard Payment Date]],'Non working days'!$A$3:$A$27)</f>
        <v>11</v>
      </c>
      <c r="O396" s="33">
        <f>Table14[[#This Row],[NetWorkDays]]-1</f>
        <v>10</v>
      </c>
      <c r="P396" s="33">
        <f>Table14[[#This Row],[NetWorkDays]]</f>
        <v>11</v>
      </c>
      <c r="Q39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396" s="31" t="str">
        <f>TEXT(Table14[[#This Row],[Pay Date]],"ddd")</f>
        <v>Tue</v>
      </c>
      <c r="S396" s="34">
        <f>WORKDAY(Table14[[#This Row],[Pay Date]],-3,'Non working days'!$A$3:$A$598)</f>
        <v>45757</v>
      </c>
      <c r="T396" s="31" t="str">
        <f>TEXT(Table14[[#This Row],[Upload Date]],"ddd")</f>
        <v>Thu</v>
      </c>
      <c r="U396" s="34">
        <f>WORKDAY(Table14[[#This Row],[Upload Date]],-5,'Non working days'!$A$3:$A$598)</f>
        <v>45750</v>
      </c>
      <c r="V396" s="31" t="str">
        <f>TEXT(Table14[[#This Row],[Deadline for Variation Submission]],"ddd")</f>
        <v>Thu</v>
      </c>
      <c r="W396" s="29"/>
      <c r="X396" s="1"/>
    </row>
    <row r="397" spans="1:24" x14ac:dyDescent="0.3">
      <c r="A397" t="str">
        <f>CONCATENATE(Table14[[#This Row],[Cipher]], " ",Table14[[#This Row],[Payment Type]])</f>
        <v>ROC Prescribing GMS</v>
      </c>
      <c r="B397" s="30" t="s">
        <v>169</v>
      </c>
      <c r="C397" s="30" t="s">
        <v>39</v>
      </c>
      <c r="D397" s="30" t="s">
        <v>170</v>
      </c>
      <c r="E397" s="30" t="s">
        <v>44</v>
      </c>
      <c r="F397" s="30" t="s">
        <v>51</v>
      </c>
      <c r="G397" s="30"/>
      <c r="H39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97" s="31" t="str">
        <f>TEXT(Table14[[#This Row],[Standard Payment Date]],"ddd")</f>
        <v>Wed</v>
      </c>
      <c r="J397" s="31" t="str">
        <f>IF(ISNA(MATCH(Table14[[#This Row],[Standard Payment Date]],'Non working days'!$A$3:$A$226,0)),"N","Y")</f>
        <v>N</v>
      </c>
      <c r="K397" s="31" t="str">
        <f>IF(OR(Table14[[#This Row],[Unmodified Day of Week]]="Sat",Table14[[#This Row],[Unmodified Day of Week]]="Sun"),"Y","N")</f>
        <v>N</v>
      </c>
      <c r="L397" s="31" t="str">
        <f>IF(OR(Table14[[#This Row],[Bank Holiday?]]="Y",Table14[[#This Row],[Weekend?]]="Y"),"Y","N")</f>
        <v>N</v>
      </c>
      <c r="M397" s="31">
        <f>IF(AND(Table14[[#This Row],[Late if non working day]]="Late",Table14[[#This Row],[BH or Weekend]]="Y"),1,0)</f>
        <v>0</v>
      </c>
      <c r="N397" s="33">
        <f>NETWORKDAYS($H$2,Table14[[#This Row],[Standard Payment Date]],'Non working days'!$A$3:$A$27)</f>
        <v>20</v>
      </c>
      <c r="O397" s="33">
        <f>Table14[[#This Row],[NetWorkDays]]-1</f>
        <v>19</v>
      </c>
      <c r="P397" s="33">
        <f>Table14[[#This Row],[NetWorkDays]]</f>
        <v>20</v>
      </c>
      <c r="Q39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97" s="31" t="str">
        <f>TEXT(Table14[[#This Row],[Pay Date]],"ddd")</f>
        <v>Wed</v>
      </c>
      <c r="S397" s="34">
        <f>WORKDAY(Table14[[#This Row],[Pay Date]],-3,'Non working days'!$A$3:$A$598)</f>
        <v>45772</v>
      </c>
      <c r="T397" s="31" t="str">
        <f>TEXT(Table14[[#This Row],[Upload Date]],"ddd")</f>
        <v>Fri</v>
      </c>
      <c r="U397" s="34">
        <f>WORKDAY(Table14[[#This Row],[Upload Date]],-5,'Non working days'!$A$3:$A$598)</f>
        <v>45763</v>
      </c>
      <c r="V397" s="31" t="str">
        <f>TEXT(Table14[[#This Row],[Deadline for Variation Submission]],"ddd")</f>
        <v>Wed</v>
      </c>
      <c r="W397" s="29"/>
      <c r="X397" s="1"/>
    </row>
    <row r="398" spans="1:24" x14ac:dyDescent="0.3">
      <c r="A398" t="str">
        <f>CONCATENATE(Table14[[#This Row],[Cipher]], " ",Table14[[#This Row],[Payment Type]])</f>
        <v>ROC Prescribing PMS</v>
      </c>
      <c r="B398" s="30" t="s">
        <v>169</v>
      </c>
      <c r="C398" s="30" t="s">
        <v>39</v>
      </c>
      <c r="D398" s="30" t="s">
        <v>170</v>
      </c>
      <c r="E398" s="30" t="s">
        <v>45</v>
      </c>
      <c r="F398" s="30" t="s">
        <v>51</v>
      </c>
      <c r="G398" s="30"/>
      <c r="H39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398" s="31" t="str">
        <f>TEXT(Table14[[#This Row],[Standard Payment Date]],"ddd")</f>
        <v>Wed</v>
      </c>
      <c r="J398" s="31" t="str">
        <f>IF(ISNA(MATCH(Table14[[#This Row],[Standard Payment Date]],'Non working days'!$A$3:$A$226,0)),"N","Y")</f>
        <v>N</v>
      </c>
      <c r="K398" s="31" t="str">
        <f>IF(OR(Table14[[#This Row],[Unmodified Day of Week]]="Sat",Table14[[#This Row],[Unmodified Day of Week]]="Sun"),"Y","N")</f>
        <v>N</v>
      </c>
      <c r="L398" s="31" t="str">
        <f>IF(OR(Table14[[#This Row],[Bank Holiday?]]="Y",Table14[[#This Row],[Weekend?]]="Y"),"Y","N")</f>
        <v>N</v>
      </c>
      <c r="M398" s="31">
        <f>IF(AND(Table14[[#This Row],[Late if non working day]]="Late",Table14[[#This Row],[BH or Weekend]]="Y"),1,0)</f>
        <v>0</v>
      </c>
      <c r="N398" s="33">
        <f>NETWORKDAYS($H$2,Table14[[#This Row],[Standard Payment Date]],'Non working days'!$A$3:$A$27)</f>
        <v>20</v>
      </c>
      <c r="O398" s="33">
        <f>Table14[[#This Row],[NetWorkDays]]-1</f>
        <v>19</v>
      </c>
      <c r="P398" s="33">
        <f>Table14[[#This Row],[NetWorkDays]]</f>
        <v>20</v>
      </c>
      <c r="Q39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398" s="31" t="str">
        <f>TEXT(Table14[[#This Row],[Pay Date]],"ddd")</f>
        <v>Wed</v>
      </c>
      <c r="S398" s="34">
        <f>WORKDAY(Table14[[#This Row],[Pay Date]],-3,'Non working days'!$A$3:$A$598)</f>
        <v>45772</v>
      </c>
      <c r="T398" s="31" t="str">
        <f>TEXT(Table14[[#This Row],[Upload Date]],"ddd")</f>
        <v>Fri</v>
      </c>
      <c r="U398" s="34">
        <f>WORKDAY(Table14[[#This Row],[Upload Date]],-5,'Non working days'!$A$3:$A$598)</f>
        <v>45763</v>
      </c>
      <c r="V398" s="31" t="str">
        <f>TEXT(Table14[[#This Row],[Deadline for Variation Submission]],"ddd")</f>
        <v>Wed</v>
      </c>
      <c r="W398" s="29"/>
      <c r="X398" s="1"/>
    </row>
    <row r="399" spans="1:24" x14ac:dyDescent="0.3">
      <c r="A399" t="str">
        <f>CONCATENATE(Table14[[#This Row],[Cipher]], " ",Table14[[#This Row],[Payment Type]])</f>
        <v>ROT Dispensing GMS</v>
      </c>
      <c r="B399" s="30" t="s">
        <v>171</v>
      </c>
      <c r="C399" s="30" t="s">
        <v>39</v>
      </c>
      <c r="D399" s="30" t="s">
        <v>172</v>
      </c>
      <c r="E399" s="31" t="s">
        <v>41</v>
      </c>
      <c r="F399" s="30" t="s">
        <v>42</v>
      </c>
      <c r="G399" s="30"/>
      <c r="H39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399" s="31" t="str">
        <f>TEXT(Table14[[#This Row],[Standard Payment Date]],"ddd")</f>
        <v>Tue</v>
      </c>
      <c r="J399" s="31" t="str">
        <f>IF(ISNA(MATCH(Table14[[#This Row],[Standard Payment Date]],'Non working days'!$A$3:$A$226,0)),"N","Y")</f>
        <v>N</v>
      </c>
      <c r="K399" s="31" t="str">
        <f>IF(OR(Table14[[#This Row],[Unmodified Day of Week]]="Sat",Table14[[#This Row],[Unmodified Day of Week]]="Sun"),"Y","N")</f>
        <v>N</v>
      </c>
      <c r="L399" s="31" t="str">
        <f>IF(OR(Table14[[#This Row],[Bank Holiday?]]="Y",Table14[[#This Row],[Weekend?]]="Y"),"Y","N")</f>
        <v>N</v>
      </c>
      <c r="M399" s="31">
        <f>IF(AND(Table14[[#This Row],[Late if non working day]]="Late",Table14[[#This Row],[BH or Weekend]]="Y"),1,0)</f>
        <v>0</v>
      </c>
      <c r="N399" s="33">
        <f>NETWORKDAYS($H$2,Table14[[#This Row],[Standard Payment Date]],'Non working days'!$A$3:$A$27)</f>
        <v>1</v>
      </c>
      <c r="O399" s="33">
        <f>Table14[[#This Row],[NetWorkDays]]-1</f>
        <v>0</v>
      </c>
      <c r="P399" s="33">
        <f>Table14[[#This Row],[NetWorkDays]]</f>
        <v>1</v>
      </c>
      <c r="Q39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399" s="31" t="str">
        <f>TEXT(Table14[[#This Row],[Pay Date]],"ddd")</f>
        <v>Tue</v>
      </c>
      <c r="S399" s="34">
        <f>WORKDAY(Table14[[#This Row],[Pay Date]],-3,'Non working days'!$A$3:$A$598)</f>
        <v>45743</v>
      </c>
      <c r="T399" s="31" t="str">
        <f>TEXT(Table14[[#This Row],[Upload Date]],"ddd")</f>
        <v>Thu</v>
      </c>
      <c r="U399" s="34">
        <f>WORKDAY(Table14[[#This Row],[Upload Date]],-5,'Non working days'!$A$3:$A$598)</f>
        <v>45736</v>
      </c>
      <c r="V399" s="31" t="str">
        <f>TEXT(Table14[[#This Row],[Deadline for Variation Submission]],"ddd")</f>
        <v>Thu</v>
      </c>
      <c r="W399" s="29"/>
      <c r="X399" s="1"/>
    </row>
    <row r="400" spans="1:24" x14ac:dyDescent="0.3">
      <c r="A400" t="str">
        <f>CONCATENATE(Table14[[#This Row],[Cipher]], " ",Table14[[#This Row],[Payment Type]])</f>
        <v>ROT Dispensing PMS</v>
      </c>
      <c r="B400" s="30" t="s">
        <v>171</v>
      </c>
      <c r="C400" s="30" t="s">
        <v>39</v>
      </c>
      <c r="D400" s="30" t="s">
        <v>172</v>
      </c>
      <c r="E400" s="30" t="s">
        <v>43</v>
      </c>
      <c r="F400" s="30" t="s">
        <v>42</v>
      </c>
      <c r="G400" s="30"/>
      <c r="H40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400" s="31" t="str">
        <f>TEXT(Table14[[#This Row],[Standard Payment Date]],"ddd")</f>
        <v>Tue</v>
      </c>
      <c r="J400" s="31" t="str">
        <f>IF(ISNA(MATCH(Table14[[#This Row],[Standard Payment Date]],'Non working days'!$A$3:$A$226,0)),"N","Y")</f>
        <v>N</v>
      </c>
      <c r="K400" s="31" t="str">
        <f>IF(OR(Table14[[#This Row],[Unmodified Day of Week]]="Sat",Table14[[#This Row],[Unmodified Day of Week]]="Sun"),"Y","N")</f>
        <v>N</v>
      </c>
      <c r="L400" s="31" t="str">
        <f>IF(OR(Table14[[#This Row],[Bank Holiday?]]="Y",Table14[[#This Row],[Weekend?]]="Y"),"Y","N")</f>
        <v>N</v>
      </c>
      <c r="M400" s="31">
        <f>IF(AND(Table14[[#This Row],[Late if non working day]]="Late",Table14[[#This Row],[BH or Weekend]]="Y"),1,0)</f>
        <v>0</v>
      </c>
      <c r="N400" s="33">
        <f>NETWORKDAYS($H$2,Table14[[#This Row],[Standard Payment Date]],'Non working days'!$A$3:$A$27)</f>
        <v>1</v>
      </c>
      <c r="O400" s="33">
        <f>Table14[[#This Row],[NetWorkDays]]-1</f>
        <v>0</v>
      </c>
      <c r="P400" s="33">
        <f>Table14[[#This Row],[NetWorkDays]]</f>
        <v>1</v>
      </c>
      <c r="Q40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400" s="31" t="str">
        <f>TEXT(Table14[[#This Row],[Pay Date]],"ddd")</f>
        <v>Tue</v>
      </c>
      <c r="S400" s="34">
        <f>WORKDAY(Table14[[#This Row],[Pay Date]],-3,'Non working days'!$A$3:$A$598)</f>
        <v>45743</v>
      </c>
      <c r="T400" s="31" t="str">
        <f>TEXT(Table14[[#This Row],[Upload Date]],"ddd")</f>
        <v>Thu</v>
      </c>
      <c r="U400" s="34">
        <f>WORKDAY(Table14[[#This Row],[Upload Date]],-5,'Non working days'!$A$3:$A$598)</f>
        <v>45736</v>
      </c>
      <c r="V400" s="31" t="str">
        <f>TEXT(Table14[[#This Row],[Deadline for Variation Submission]],"ddd")</f>
        <v>Thu</v>
      </c>
      <c r="W400" s="29"/>
      <c r="X400" s="1"/>
    </row>
    <row r="401" spans="1:24" x14ac:dyDescent="0.3">
      <c r="A401" t="str">
        <f>CONCATENATE(Table14[[#This Row],[Cipher]], " ",Table14[[#This Row],[Payment Type]])</f>
        <v>ROT Prescribing GMS</v>
      </c>
      <c r="B401" s="30" t="s">
        <v>171</v>
      </c>
      <c r="C401" s="30" t="s">
        <v>39</v>
      </c>
      <c r="D401" s="30" t="s">
        <v>172</v>
      </c>
      <c r="E401" s="30" t="s">
        <v>44</v>
      </c>
      <c r="F401" s="30" t="s">
        <v>42</v>
      </c>
      <c r="G401" s="30"/>
      <c r="H40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401" s="31" t="str">
        <f>TEXT(Table14[[#This Row],[Standard Payment Date]],"ddd")</f>
        <v>Tue</v>
      </c>
      <c r="J401" s="31" t="str">
        <f>IF(ISNA(MATCH(Table14[[#This Row],[Standard Payment Date]],'Non working days'!$A$3:$A$226,0)),"N","Y")</f>
        <v>N</v>
      </c>
      <c r="K401" s="31" t="str">
        <f>IF(OR(Table14[[#This Row],[Unmodified Day of Week]]="Sat",Table14[[#This Row],[Unmodified Day of Week]]="Sun"),"Y","N")</f>
        <v>N</v>
      </c>
      <c r="L401" s="31" t="str">
        <f>IF(OR(Table14[[#This Row],[Bank Holiday?]]="Y",Table14[[#This Row],[Weekend?]]="Y"),"Y","N")</f>
        <v>N</v>
      </c>
      <c r="M401" s="31">
        <f>IF(AND(Table14[[#This Row],[Late if non working day]]="Late",Table14[[#This Row],[BH or Weekend]]="Y"),1,0)</f>
        <v>0</v>
      </c>
      <c r="N401" s="33">
        <f>NETWORKDAYS($H$2,Table14[[#This Row],[Standard Payment Date]],'Non working days'!$A$3:$A$27)</f>
        <v>1</v>
      </c>
      <c r="O401" s="33">
        <f>Table14[[#This Row],[NetWorkDays]]-1</f>
        <v>0</v>
      </c>
      <c r="P401" s="33">
        <f>Table14[[#This Row],[NetWorkDays]]</f>
        <v>1</v>
      </c>
      <c r="Q40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401" s="31" t="str">
        <f>TEXT(Table14[[#This Row],[Pay Date]],"ddd")</f>
        <v>Tue</v>
      </c>
      <c r="S401" s="34">
        <f>WORKDAY(Table14[[#This Row],[Pay Date]],-3,'Non working days'!$A$3:$A$598)</f>
        <v>45743</v>
      </c>
      <c r="T401" s="31" t="str">
        <f>TEXT(Table14[[#This Row],[Upload Date]],"ddd")</f>
        <v>Thu</v>
      </c>
      <c r="U401" s="34">
        <f>WORKDAY(Table14[[#This Row],[Upload Date]],-5,'Non working days'!$A$3:$A$598)</f>
        <v>45736</v>
      </c>
      <c r="V401" s="31" t="str">
        <f>TEXT(Table14[[#This Row],[Deadline for Variation Submission]],"ddd")</f>
        <v>Thu</v>
      </c>
      <c r="W401" s="29"/>
      <c r="X401" s="1"/>
    </row>
    <row r="402" spans="1:24" x14ac:dyDescent="0.3">
      <c r="A402" t="str">
        <f>CONCATENATE(Table14[[#This Row],[Cipher]], " ",Table14[[#This Row],[Payment Type]])</f>
        <v>ROT Prescribing PMS</v>
      </c>
      <c r="B402" s="30" t="s">
        <v>171</v>
      </c>
      <c r="C402" s="30" t="s">
        <v>39</v>
      </c>
      <c r="D402" s="30" t="s">
        <v>172</v>
      </c>
      <c r="E402" s="30" t="s">
        <v>45</v>
      </c>
      <c r="F402" s="30" t="s">
        <v>42</v>
      </c>
      <c r="G402" s="30"/>
      <c r="H40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402" s="31" t="str">
        <f>TEXT(Table14[[#This Row],[Standard Payment Date]],"ddd")</f>
        <v>Tue</v>
      </c>
      <c r="J402" s="31" t="str">
        <f>IF(ISNA(MATCH(Table14[[#This Row],[Standard Payment Date]],'Non working days'!$A$3:$A$226,0)),"N","Y")</f>
        <v>N</v>
      </c>
      <c r="K402" s="31" t="str">
        <f>IF(OR(Table14[[#This Row],[Unmodified Day of Week]]="Sat",Table14[[#This Row],[Unmodified Day of Week]]="Sun"),"Y","N")</f>
        <v>N</v>
      </c>
      <c r="L402" s="31" t="str">
        <f>IF(OR(Table14[[#This Row],[Bank Holiday?]]="Y",Table14[[#This Row],[Weekend?]]="Y"),"Y","N")</f>
        <v>N</v>
      </c>
      <c r="M402" s="31">
        <f>IF(AND(Table14[[#This Row],[Late if non working day]]="Late",Table14[[#This Row],[BH or Weekend]]="Y"),1,0)</f>
        <v>0</v>
      </c>
      <c r="N402" s="33">
        <f>NETWORKDAYS($H$2,Table14[[#This Row],[Standard Payment Date]],'Non working days'!$A$3:$A$27)</f>
        <v>1</v>
      </c>
      <c r="O402" s="33">
        <f>Table14[[#This Row],[NetWorkDays]]-1</f>
        <v>0</v>
      </c>
      <c r="P402" s="33">
        <f>Table14[[#This Row],[NetWorkDays]]</f>
        <v>1</v>
      </c>
      <c r="Q40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402" s="31" t="str">
        <f>TEXT(Table14[[#This Row],[Pay Date]],"ddd")</f>
        <v>Tue</v>
      </c>
      <c r="S402" s="34">
        <f>WORKDAY(Table14[[#This Row],[Pay Date]],-3,'Non working days'!$A$3:$A$598)</f>
        <v>45743</v>
      </c>
      <c r="T402" s="31" t="str">
        <f>TEXT(Table14[[#This Row],[Upload Date]],"ddd")</f>
        <v>Thu</v>
      </c>
      <c r="U402" s="34">
        <f>WORKDAY(Table14[[#This Row],[Upload Date]],-5,'Non working days'!$A$3:$A$598)</f>
        <v>45736</v>
      </c>
      <c r="V402" s="31" t="str">
        <f>TEXT(Table14[[#This Row],[Deadline for Variation Submission]],"ddd")</f>
        <v>Thu</v>
      </c>
      <c r="W402" s="29"/>
      <c r="X402" s="1"/>
    </row>
    <row r="403" spans="1:24" x14ac:dyDescent="0.3">
      <c r="A403" t="str">
        <f>CONCATENATE(Table14[[#This Row],[Cipher]], " ",Table14[[#This Row],[Payment Type]])</f>
        <v>ROT Registrar GMS</v>
      </c>
      <c r="B403" s="30" t="s">
        <v>171</v>
      </c>
      <c r="C403" s="30" t="s">
        <v>39</v>
      </c>
      <c r="D403" s="30" t="s">
        <v>172</v>
      </c>
      <c r="E403" s="31" t="s">
        <v>46</v>
      </c>
      <c r="F403" s="30">
        <v>10</v>
      </c>
      <c r="G403" s="31"/>
      <c r="H40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45757</v>
      </c>
      <c r="I403" s="31" t="str">
        <f>TEXT(Table14[[#This Row],[Standard Payment Date]],"ddd")</f>
        <v>Thu</v>
      </c>
      <c r="J403" s="31" t="str">
        <f>IF(ISNA(MATCH(Table14[[#This Row],[Standard Payment Date]],'Non working days'!$A$3:$A$226,0)),"N","Y")</f>
        <v>N</v>
      </c>
      <c r="K403" s="31" t="str">
        <f>IF(OR(Table14[[#This Row],[Unmodified Day of Week]]="Sat",Table14[[#This Row],[Unmodified Day of Week]]="Sun"),"Y","N")</f>
        <v>N</v>
      </c>
      <c r="L403" s="31" t="str">
        <f>IF(OR(Table14[[#This Row],[Bank Holiday?]]="Y",Table14[[#This Row],[Weekend?]]="Y"),"Y","N")</f>
        <v>N</v>
      </c>
      <c r="M403" s="31">
        <f>IF(AND(Table14[[#This Row],[Late if non working day]]="Late",Table14[[#This Row],[BH or Weekend]]="Y"),1,0)</f>
        <v>0</v>
      </c>
      <c r="N403" s="33">
        <f>NETWORKDAYS($H$2,Table14[[#This Row],[Standard Payment Date]],'Non working days'!$A$3:$A$27)</f>
        <v>8</v>
      </c>
      <c r="O403" s="33">
        <f>Table14[[#This Row],[NetWorkDays]]-1</f>
        <v>7</v>
      </c>
      <c r="P403" s="33">
        <f>Table14[[#This Row],[NetWorkDays]]</f>
        <v>8</v>
      </c>
      <c r="Q40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45757</v>
      </c>
      <c r="R403" s="31" t="str">
        <f>TEXT(Table14[[#This Row],[Pay Date]],"ddd")</f>
        <v>Thu</v>
      </c>
      <c r="S403" s="34">
        <f>WORKDAY(Table14[[#This Row],[Pay Date]],-3,'Non working days'!$A$3:$A$598)</f>
        <v>45754</v>
      </c>
      <c r="T403" s="31" t="str">
        <f>TEXT(Table14[[#This Row],[Upload Date]],"ddd")</f>
        <v>Mon</v>
      </c>
      <c r="U403" s="34">
        <f>WORKDAY(Table14[[#This Row],[Upload Date]],-5,'Non working days'!$A$3:$A$598)</f>
        <v>45747</v>
      </c>
      <c r="V403" s="31" t="str">
        <f>TEXT(Table14[[#This Row],[Deadline for Variation Submission]],"ddd")</f>
        <v>Mon</v>
      </c>
      <c r="W403" s="29"/>
      <c r="X403" s="1"/>
    </row>
    <row r="404" spans="1:24" x14ac:dyDescent="0.3">
      <c r="A404" t="str">
        <f>CONCATENATE(Table14[[#This Row],[Cipher]], " ",Table14[[#This Row],[Payment Type]])</f>
        <v>ROT Registrar PMS</v>
      </c>
      <c r="B404" s="30" t="s">
        <v>171</v>
      </c>
      <c r="C404" s="30" t="s">
        <v>39</v>
      </c>
      <c r="D404" s="30" t="s">
        <v>172</v>
      </c>
      <c r="E404" s="31" t="s">
        <v>47</v>
      </c>
      <c r="F404" s="30">
        <v>10</v>
      </c>
      <c r="G404" s="31"/>
      <c r="H40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45757</v>
      </c>
      <c r="I404" s="31" t="str">
        <f>TEXT(Table14[[#This Row],[Standard Payment Date]],"ddd")</f>
        <v>Thu</v>
      </c>
      <c r="J404" s="31" t="str">
        <f>IF(ISNA(MATCH(Table14[[#This Row],[Standard Payment Date]],'Non working days'!$A$3:$A$226,0)),"N","Y")</f>
        <v>N</v>
      </c>
      <c r="K404" s="31" t="str">
        <f>IF(OR(Table14[[#This Row],[Unmodified Day of Week]]="Sat",Table14[[#This Row],[Unmodified Day of Week]]="Sun"),"Y","N")</f>
        <v>N</v>
      </c>
      <c r="L404" s="31" t="str">
        <f>IF(OR(Table14[[#This Row],[Bank Holiday?]]="Y",Table14[[#This Row],[Weekend?]]="Y"),"Y","N")</f>
        <v>N</v>
      </c>
      <c r="M404" s="31">
        <f>IF(AND(Table14[[#This Row],[Late if non working day]]="Late",Table14[[#This Row],[BH or Weekend]]="Y"),1,0)</f>
        <v>0</v>
      </c>
      <c r="N404" s="33">
        <f>NETWORKDAYS($H$2,Table14[[#This Row],[Standard Payment Date]],'Non working days'!$A$3:$A$27)</f>
        <v>8</v>
      </c>
      <c r="O404" s="33">
        <f>Table14[[#This Row],[NetWorkDays]]-1</f>
        <v>7</v>
      </c>
      <c r="P404" s="33">
        <f>Table14[[#This Row],[NetWorkDays]]</f>
        <v>8</v>
      </c>
      <c r="Q40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45757</v>
      </c>
      <c r="R404" s="31" t="str">
        <f>TEXT(Table14[[#This Row],[Pay Date]],"ddd")</f>
        <v>Thu</v>
      </c>
      <c r="S404" s="34">
        <f>WORKDAY(Table14[[#This Row],[Pay Date]],-3,'Non working days'!$A$3:$A$598)</f>
        <v>45754</v>
      </c>
      <c r="T404" s="31" t="str">
        <f>TEXT(Table14[[#This Row],[Upload Date]],"ddd")</f>
        <v>Mon</v>
      </c>
      <c r="U404" s="34">
        <f>WORKDAY(Table14[[#This Row],[Upload Date]],-5,'Non working days'!$A$3:$A$598)</f>
        <v>45747</v>
      </c>
      <c r="V404" s="31" t="str">
        <f>TEXT(Table14[[#This Row],[Deadline for Variation Submission]],"ddd")</f>
        <v>Mon</v>
      </c>
      <c r="W404" s="29"/>
      <c r="X404" s="1"/>
    </row>
    <row r="405" spans="1:24" x14ac:dyDescent="0.3">
      <c r="A405" t="str">
        <f>CONCATENATE(Table14[[#This Row],[Cipher]], " ",Table14[[#This Row],[Payment Type]])</f>
        <v>ROT Pharmacy</v>
      </c>
      <c r="B405" s="30" t="s">
        <v>171</v>
      </c>
      <c r="C405" s="30" t="s">
        <v>39</v>
      </c>
      <c r="D405" s="30" t="s">
        <v>172</v>
      </c>
      <c r="E405" s="31" t="s">
        <v>48</v>
      </c>
      <c r="F405" s="30">
        <v>14</v>
      </c>
      <c r="G405" s="31"/>
      <c r="H40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05" s="31" t="str">
        <f>TEXT(Table14[[#This Row],[Standard Payment Date]],"ddd")</f>
        <v>Mon</v>
      </c>
      <c r="J405" s="31" t="str">
        <f>IF(ISNA(MATCH(Table14[[#This Row],[Standard Payment Date]],'Non working days'!$A$3:$A$226,0)),"N","Y")</f>
        <v>N</v>
      </c>
      <c r="K405" s="31" t="str">
        <f>IF(OR(Table14[[#This Row],[Unmodified Day of Week]]="Sat",Table14[[#This Row],[Unmodified Day of Week]]="Sun"),"Y","N")</f>
        <v>N</v>
      </c>
      <c r="L405" s="31" t="str">
        <f>IF(OR(Table14[[#This Row],[Bank Holiday?]]="Y",Table14[[#This Row],[Weekend?]]="Y"),"Y","N")</f>
        <v>N</v>
      </c>
      <c r="M405" s="31">
        <f>IF(AND(Table14[[#This Row],[Late if non working day]]="Late",Table14[[#This Row],[BH or Weekend]]="Y"),1,0)</f>
        <v>0</v>
      </c>
      <c r="N405" s="33">
        <f>NETWORKDAYS($H$2,Table14[[#This Row],[Standard Payment Date]],'Non working days'!$A$3:$A$27)</f>
        <v>10</v>
      </c>
      <c r="O405" s="33">
        <f>Table14[[#This Row],[NetWorkDays]]-1</f>
        <v>9</v>
      </c>
      <c r="P405" s="33">
        <f>Table14[[#This Row],[NetWorkDays]]</f>
        <v>10</v>
      </c>
      <c r="Q40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05" s="31" t="str">
        <f>TEXT(Table14[[#This Row],[Pay Date]],"ddd")</f>
        <v>Mon</v>
      </c>
      <c r="S405" s="34">
        <f>WORKDAY(Table14[[#This Row],[Pay Date]],-3,'Non working days'!$A$3:$A$598)</f>
        <v>45756</v>
      </c>
      <c r="T405" s="31" t="str">
        <f>TEXT(Table14[[#This Row],[Upload Date]],"ddd")</f>
        <v>Wed</v>
      </c>
      <c r="U405" s="34">
        <f>WORKDAY(Table14[[#This Row],[Upload Date]],-5,'Non working days'!$A$3:$A$598)</f>
        <v>45749</v>
      </c>
      <c r="V405" s="31" t="str">
        <f>TEXT(Table14[[#This Row],[Deadline for Variation Submission]],"ddd")</f>
        <v>Wed</v>
      </c>
      <c r="W405" s="29"/>
      <c r="X405" s="1"/>
    </row>
    <row r="406" spans="1:24" x14ac:dyDescent="0.3">
      <c r="A406" t="str">
        <f>CONCATENATE(Table14[[#This Row],[Cipher]], " ",Table14[[#This Row],[Payment Type]])</f>
        <v>ROT A/PMS</v>
      </c>
      <c r="B406" s="30" t="s">
        <v>171</v>
      </c>
      <c r="C406" s="30" t="s">
        <v>39</v>
      </c>
      <c r="D406" s="30" t="s">
        <v>172</v>
      </c>
      <c r="E406" s="31" t="s">
        <v>49</v>
      </c>
      <c r="F406" s="30">
        <v>15</v>
      </c>
      <c r="G406" s="30"/>
      <c r="H40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06" s="31" t="str">
        <f>TEXT(Table14[[#This Row],[Standard Payment Date]],"ddd")</f>
        <v>Tue</v>
      </c>
      <c r="J406" s="31" t="str">
        <f>IF(ISNA(MATCH(Table14[[#This Row],[Standard Payment Date]],'Non working days'!$A$3:$A$226,0)),"N","Y")</f>
        <v>N</v>
      </c>
      <c r="K406" s="31" t="str">
        <f>IF(OR(Table14[[#This Row],[Unmodified Day of Week]]="Sat",Table14[[#This Row],[Unmodified Day of Week]]="Sun"),"Y","N")</f>
        <v>N</v>
      </c>
      <c r="L406" s="31" t="str">
        <f>IF(OR(Table14[[#This Row],[Bank Holiday?]]="Y",Table14[[#This Row],[Weekend?]]="Y"),"Y","N")</f>
        <v>N</v>
      </c>
      <c r="M406" s="31">
        <f>IF(AND(Table14[[#This Row],[Late if non working day]]="Late",Table14[[#This Row],[BH or Weekend]]="Y"),1,0)</f>
        <v>0</v>
      </c>
      <c r="N406" s="33">
        <f>NETWORKDAYS($H$2,Table14[[#This Row],[Standard Payment Date]],'Non working days'!$A$3:$A$27)</f>
        <v>11</v>
      </c>
      <c r="O406" s="33">
        <f>Table14[[#This Row],[NetWorkDays]]-1</f>
        <v>10</v>
      </c>
      <c r="P406" s="33">
        <f>Table14[[#This Row],[NetWorkDays]]</f>
        <v>11</v>
      </c>
      <c r="Q40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06" s="31" t="str">
        <f>TEXT(Table14[[#This Row],[Pay Date]],"ddd")</f>
        <v>Tue</v>
      </c>
      <c r="S406" s="34">
        <f>WORKDAY(Table14[[#This Row],[Pay Date]],-3,'Non working days'!$A$3:$A$598)</f>
        <v>45757</v>
      </c>
      <c r="T406" s="31" t="str">
        <f>TEXT(Table14[[#This Row],[Upload Date]],"ddd")</f>
        <v>Thu</v>
      </c>
      <c r="U406" s="34">
        <f>WORKDAY(Table14[[#This Row],[Upload Date]],-5,'Non working days'!$A$3:$A$598)</f>
        <v>45750</v>
      </c>
      <c r="V406" s="31" t="str">
        <f>TEXT(Table14[[#This Row],[Deadline for Variation Submission]],"ddd")</f>
        <v>Thu</v>
      </c>
      <c r="W406" s="29"/>
      <c r="X406" s="1"/>
    </row>
    <row r="407" spans="1:24" x14ac:dyDescent="0.3">
      <c r="A407" t="str">
        <f>CONCATENATE(Table14[[#This Row],[Cipher]], " ",Table14[[#This Row],[Payment Type]])</f>
        <v>ROT GMS</v>
      </c>
      <c r="B407" s="30" t="s">
        <v>171</v>
      </c>
      <c r="C407" s="30" t="s">
        <v>39</v>
      </c>
      <c r="D407" s="30" t="s">
        <v>172</v>
      </c>
      <c r="E407" s="30" t="s">
        <v>50</v>
      </c>
      <c r="F407" s="30" t="s">
        <v>51</v>
      </c>
      <c r="G407" s="31"/>
      <c r="H40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07" s="31" t="str">
        <f>TEXT(Table14[[#This Row],[Standard Payment Date]],"ddd")</f>
        <v>Wed</v>
      </c>
      <c r="J407" s="31" t="str">
        <f>IF(ISNA(MATCH(Table14[[#This Row],[Standard Payment Date]],'Non working days'!$A$3:$A$226,0)),"N","Y")</f>
        <v>N</v>
      </c>
      <c r="K407" s="31" t="str">
        <f>IF(OR(Table14[[#This Row],[Unmodified Day of Week]]="Sat",Table14[[#This Row],[Unmodified Day of Week]]="Sun"),"Y","N")</f>
        <v>N</v>
      </c>
      <c r="L407" s="31" t="str">
        <f>IF(OR(Table14[[#This Row],[Bank Holiday?]]="Y",Table14[[#This Row],[Weekend?]]="Y"),"Y","N")</f>
        <v>N</v>
      </c>
      <c r="M407" s="31">
        <f>IF(AND(Table14[[#This Row],[Late if non working day]]="Late",Table14[[#This Row],[BH or Weekend]]="Y"),1,0)</f>
        <v>0</v>
      </c>
      <c r="N407" s="33">
        <f>NETWORKDAYS($H$2,Table14[[#This Row],[Standard Payment Date]],'Non working days'!$A$3:$A$27)</f>
        <v>20</v>
      </c>
      <c r="O407" s="33">
        <f>Table14[[#This Row],[NetWorkDays]]-1</f>
        <v>19</v>
      </c>
      <c r="P407" s="33">
        <f>Table14[[#This Row],[NetWorkDays]]</f>
        <v>20</v>
      </c>
      <c r="Q40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07" s="31" t="str">
        <f>TEXT(Table14[[#This Row],[Pay Date]],"ddd")</f>
        <v>Wed</v>
      </c>
      <c r="S407" s="34">
        <f>WORKDAY(Table14[[#This Row],[Pay Date]],-3,'Non working days'!$A$3:$A$598)</f>
        <v>45772</v>
      </c>
      <c r="T407" s="31" t="str">
        <f>TEXT(Table14[[#This Row],[Upload Date]],"ddd")</f>
        <v>Fri</v>
      </c>
      <c r="U407" s="34">
        <f>WORKDAY(Table14[[#This Row],[Upload Date]],-5,'Non working days'!$A$3:$A$598)</f>
        <v>45763</v>
      </c>
      <c r="V407" s="31" t="str">
        <f>TEXT(Table14[[#This Row],[Deadline for Variation Submission]],"ddd")</f>
        <v>Wed</v>
      </c>
      <c r="W407" s="29"/>
      <c r="X407" s="1"/>
    </row>
    <row r="408" spans="1:24" x14ac:dyDescent="0.3">
      <c r="A408" t="str">
        <f>CONCATENATE(Table14[[#This Row],[Cipher]], " ",Table14[[#This Row],[Payment Type]])</f>
        <v>SA Pharmacy</v>
      </c>
      <c r="B408" s="30" t="s">
        <v>173</v>
      </c>
      <c r="C408" s="30" t="s">
        <v>39</v>
      </c>
      <c r="D408" s="30" t="s">
        <v>174</v>
      </c>
      <c r="E408" s="31" t="s">
        <v>48</v>
      </c>
      <c r="F408" s="30">
        <v>14</v>
      </c>
      <c r="G408" s="31"/>
      <c r="H40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08" s="31" t="str">
        <f>TEXT(Table14[[#This Row],[Standard Payment Date]],"ddd")</f>
        <v>Mon</v>
      </c>
      <c r="J408" s="31" t="str">
        <f>IF(ISNA(MATCH(Table14[[#This Row],[Standard Payment Date]],'Non working days'!$A$3:$A$226,0)),"N","Y")</f>
        <v>N</v>
      </c>
      <c r="K408" s="31" t="str">
        <f>IF(OR(Table14[[#This Row],[Unmodified Day of Week]]="Sat",Table14[[#This Row],[Unmodified Day of Week]]="Sun"),"Y","N")</f>
        <v>N</v>
      </c>
      <c r="L408" s="31" t="str">
        <f>IF(OR(Table14[[#This Row],[Bank Holiday?]]="Y",Table14[[#This Row],[Weekend?]]="Y"),"Y","N")</f>
        <v>N</v>
      </c>
      <c r="M408" s="31">
        <f>IF(AND(Table14[[#This Row],[Late if non working day]]="Late",Table14[[#This Row],[BH or Weekend]]="Y"),1,0)</f>
        <v>0</v>
      </c>
      <c r="N408" s="33">
        <f>NETWORKDAYS($H$2,Table14[[#This Row],[Standard Payment Date]],'Non working days'!$A$3:$A$27)</f>
        <v>10</v>
      </c>
      <c r="O408" s="33">
        <f>Table14[[#This Row],[NetWorkDays]]-1</f>
        <v>9</v>
      </c>
      <c r="P408" s="33">
        <f>Table14[[#This Row],[NetWorkDays]]</f>
        <v>10</v>
      </c>
      <c r="Q40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08" s="31" t="str">
        <f>TEXT(Table14[[#This Row],[Pay Date]],"ddd")</f>
        <v>Mon</v>
      </c>
      <c r="S408" s="34">
        <f>WORKDAY(Table14[[#This Row],[Pay Date]],-3,'Non working days'!$A$3:$A$598)</f>
        <v>45756</v>
      </c>
      <c r="T408" s="31" t="str">
        <f>TEXT(Table14[[#This Row],[Upload Date]],"ddd")</f>
        <v>Wed</v>
      </c>
      <c r="U408" s="34">
        <f>WORKDAY(Table14[[#This Row],[Upload Date]],-5,'Non working days'!$A$3:$A$598)</f>
        <v>45749</v>
      </c>
      <c r="V408" s="31" t="str">
        <f>TEXT(Table14[[#This Row],[Deadline for Variation Submission]],"ddd")</f>
        <v>Wed</v>
      </c>
      <c r="W408" s="29"/>
      <c r="X408" s="1"/>
    </row>
    <row r="409" spans="1:24" x14ac:dyDescent="0.3">
      <c r="A409" t="str">
        <f>CONCATENATE(Table14[[#This Row],[Cipher]], " ",Table14[[#This Row],[Payment Type]])</f>
        <v>SA Prescribing GMS</v>
      </c>
      <c r="B409" s="30" t="s">
        <v>173</v>
      </c>
      <c r="C409" s="30" t="s">
        <v>39</v>
      </c>
      <c r="D409" s="30" t="s">
        <v>174</v>
      </c>
      <c r="E409" s="30" t="s">
        <v>44</v>
      </c>
      <c r="F409" s="30">
        <v>22</v>
      </c>
      <c r="G409" s="30"/>
      <c r="H40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45769</v>
      </c>
      <c r="I409" s="31" t="str">
        <f>TEXT(Table14[[#This Row],[Standard Payment Date]],"ddd")</f>
        <v>Tue</v>
      </c>
      <c r="J409" s="31" t="str">
        <f>IF(ISNA(MATCH(Table14[[#This Row],[Standard Payment Date]],'Non working days'!$A$3:$A$226,0)),"N","Y")</f>
        <v>N</v>
      </c>
      <c r="K409" s="31" t="str">
        <f>IF(OR(Table14[[#This Row],[Unmodified Day of Week]]="Sat",Table14[[#This Row],[Unmodified Day of Week]]="Sun"),"Y","N")</f>
        <v>N</v>
      </c>
      <c r="L409" s="31" t="str">
        <f>IF(OR(Table14[[#This Row],[Bank Holiday?]]="Y",Table14[[#This Row],[Weekend?]]="Y"),"Y","N")</f>
        <v>N</v>
      </c>
      <c r="M409" s="31">
        <f>IF(AND(Table14[[#This Row],[Late if non working day]]="Late",Table14[[#This Row],[BH or Weekend]]="Y"),1,0)</f>
        <v>0</v>
      </c>
      <c r="N409" s="33">
        <f>NETWORKDAYS($H$2,Table14[[#This Row],[Standard Payment Date]],'Non working days'!$A$3:$A$27)</f>
        <v>14</v>
      </c>
      <c r="O409" s="33">
        <f>Table14[[#This Row],[NetWorkDays]]-1</f>
        <v>13</v>
      </c>
      <c r="P409" s="33">
        <f>Table14[[#This Row],[NetWorkDays]]</f>
        <v>14</v>
      </c>
      <c r="Q40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45769</v>
      </c>
      <c r="R409" s="31" t="str">
        <f>TEXT(Table14[[#This Row],[Pay Date]],"ddd")</f>
        <v>Tue</v>
      </c>
      <c r="S409" s="34">
        <f>WORKDAY(Table14[[#This Row],[Pay Date]],-3,'Non working days'!$A$3:$A$598)</f>
        <v>45762</v>
      </c>
      <c r="T409" s="31" t="str">
        <f>TEXT(Table14[[#This Row],[Upload Date]],"ddd")</f>
        <v>Tue</v>
      </c>
      <c r="U409" s="34">
        <f>WORKDAY(Table14[[#This Row],[Upload Date]],-5,'Non working days'!$A$3:$A$598)</f>
        <v>45755</v>
      </c>
      <c r="V409" s="31" t="str">
        <f>TEXT(Table14[[#This Row],[Deadline for Variation Submission]],"ddd")</f>
        <v>Tue</v>
      </c>
      <c r="W409" s="29"/>
      <c r="X409" s="1"/>
    </row>
    <row r="410" spans="1:24" x14ac:dyDescent="0.3">
      <c r="A410" t="str">
        <f>CONCATENATE(Table14[[#This Row],[Cipher]], " ",Table14[[#This Row],[Payment Type]])</f>
        <v>SA Prescribing PMS</v>
      </c>
      <c r="B410" s="30" t="s">
        <v>173</v>
      </c>
      <c r="C410" s="30" t="s">
        <v>39</v>
      </c>
      <c r="D410" s="30" t="s">
        <v>174</v>
      </c>
      <c r="E410" s="30" t="s">
        <v>45</v>
      </c>
      <c r="F410" s="30">
        <v>22</v>
      </c>
      <c r="G410" s="30"/>
      <c r="H41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45769</v>
      </c>
      <c r="I410" s="31" t="str">
        <f>TEXT(Table14[[#This Row],[Standard Payment Date]],"ddd")</f>
        <v>Tue</v>
      </c>
      <c r="J410" s="31" t="str">
        <f>IF(ISNA(MATCH(Table14[[#This Row],[Standard Payment Date]],'Non working days'!$A$3:$A$226,0)),"N","Y")</f>
        <v>N</v>
      </c>
      <c r="K410" s="31" t="str">
        <f>IF(OR(Table14[[#This Row],[Unmodified Day of Week]]="Sat",Table14[[#This Row],[Unmodified Day of Week]]="Sun"),"Y","N")</f>
        <v>N</v>
      </c>
      <c r="L410" s="31" t="str">
        <f>IF(OR(Table14[[#This Row],[Bank Holiday?]]="Y",Table14[[#This Row],[Weekend?]]="Y"),"Y","N")</f>
        <v>N</v>
      </c>
      <c r="M410" s="31">
        <f>IF(AND(Table14[[#This Row],[Late if non working day]]="Late",Table14[[#This Row],[BH or Weekend]]="Y"),1,0)</f>
        <v>0</v>
      </c>
      <c r="N410" s="33">
        <f>NETWORKDAYS($H$2,Table14[[#This Row],[Standard Payment Date]],'Non working days'!$A$3:$A$27)</f>
        <v>14</v>
      </c>
      <c r="O410" s="33">
        <f>Table14[[#This Row],[NetWorkDays]]-1</f>
        <v>13</v>
      </c>
      <c r="P410" s="33">
        <f>Table14[[#This Row],[NetWorkDays]]</f>
        <v>14</v>
      </c>
      <c r="Q41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45769</v>
      </c>
      <c r="R410" s="31" t="str">
        <f>TEXT(Table14[[#This Row],[Pay Date]],"ddd")</f>
        <v>Tue</v>
      </c>
      <c r="S410" s="34">
        <f>WORKDAY(Table14[[#This Row],[Pay Date]],-3,'Non working days'!$A$3:$A$598)</f>
        <v>45762</v>
      </c>
      <c r="T410" s="31" t="str">
        <f>TEXT(Table14[[#This Row],[Upload Date]],"ddd")</f>
        <v>Tue</v>
      </c>
      <c r="U410" s="34">
        <f>WORKDAY(Table14[[#This Row],[Upload Date]],-5,'Non working days'!$A$3:$A$598)</f>
        <v>45755</v>
      </c>
      <c r="V410" s="31" t="str">
        <f>TEXT(Table14[[#This Row],[Deadline for Variation Submission]],"ddd")</f>
        <v>Tue</v>
      </c>
      <c r="W410" s="29"/>
      <c r="X410" s="1"/>
    </row>
    <row r="411" spans="1:24" x14ac:dyDescent="0.3">
      <c r="A411" t="str">
        <f>CONCATENATE(Table14[[#This Row],[Cipher]], " ",Table14[[#This Row],[Payment Type]])</f>
        <v>SA GMS</v>
      </c>
      <c r="B411" s="30" t="s">
        <v>173</v>
      </c>
      <c r="C411" s="30" t="s">
        <v>39</v>
      </c>
      <c r="D411" s="30" t="s">
        <v>174</v>
      </c>
      <c r="E411" s="30" t="s">
        <v>50</v>
      </c>
      <c r="F411" s="30">
        <v>25</v>
      </c>
      <c r="G411" s="31"/>
      <c r="H41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411" s="31" t="str">
        <f>TEXT(Table14[[#This Row],[Standard Payment Date]],"ddd")</f>
        <v>Fri</v>
      </c>
      <c r="J411" s="31" t="str">
        <f>IF(ISNA(MATCH(Table14[[#This Row],[Standard Payment Date]],'Non working days'!$A$3:$A$226,0)),"N","Y")</f>
        <v>N</v>
      </c>
      <c r="K411" s="31" t="str">
        <f>IF(OR(Table14[[#This Row],[Unmodified Day of Week]]="Sat",Table14[[#This Row],[Unmodified Day of Week]]="Sun"),"Y","N")</f>
        <v>N</v>
      </c>
      <c r="L411" s="31" t="str">
        <f>IF(OR(Table14[[#This Row],[Bank Holiday?]]="Y",Table14[[#This Row],[Weekend?]]="Y"),"Y","N")</f>
        <v>N</v>
      </c>
      <c r="M411" s="31">
        <f>IF(AND(Table14[[#This Row],[Late if non working day]]="Late",Table14[[#This Row],[BH or Weekend]]="Y"),1,0)</f>
        <v>0</v>
      </c>
      <c r="N411" s="33">
        <f>NETWORKDAYS($H$2,Table14[[#This Row],[Standard Payment Date]],'Non working days'!$A$3:$A$27)</f>
        <v>17</v>
      </c>
      <c r="O411" s="33">
        <f>Table14[[#This Row],[NetWorkDays]]-1</f>
        <v>16</v>
      </c>
      <c r="P411" s="33">
        <f>Table14[[#This Row],[NetWorkDays]]</f>
        <v>17</v>
      </c>
      <c r="Q41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411" s="31" t="str">
        <f>TEXT(Table14[[#This Row],[Pay Date]],"ddd")</f>
        <v>Fri</v>
      </c>
      <c r="S411" s="34">
        <f>WORKDAY(Table14[[#This Row],[Pay Date]],-3,'Non working days'!$A$3:$A$598)</f>
        <v>45769</v>
      </c>
      <c r="T411" s="31" t="str">
        <f>TEXT(Table14[[#This Row],[Upload Date]],"ddd")</f>
        <v>Tue</v>
      </c>
      <c r="U411" s="34">
        <f>WORKDAY(Table14[[#This Row],[Upload Date]],-5,'Non working days'!$A$3:$A$598)</f>
        <v>45758</v>
      </c>
      <c r="V411" s="31" t="str">
        <f>TEXT(Table14[[#This Row],[Deadline for Variation Submission]],"ddd")</f>
        <v>Fri</v>
      </c>
      <c r="W411" s="29"/>
      <c r="X411" s="1"/>
    </row>
    <row r="412" spans="1:24" x14ac:dyDescent="0.3">
      <c r="A412" t="str">
        <f>CONCATENATE(Table14[[#This Row],[Cipher]], " ",Table14[[#This Row],[Payment Type]])</f>
        <v>SA A/PMS</v>
      </c>
      <c r="B412" s="30" t="s">
        <v>173</v>
      </c>
      <c r="C412" s="30" t="s">
        <v>39</v>
      </c>
      <c r="D412" s="30" t="s">
        <v>174</v>
      </c>
      <c r="E412" s="31" t="s">
        <v>49</v>
      </c>
      <c r="F412" s="30">
        <v>25</v>
      </c>
      <c r="G412" s="30"/>
      <c r="H41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412" s="31" t="str">
        <f>TEXT(Table14[[#This Row],[Standard Payment Date]],"ddd")</f>
        <v>Fri</v>
      </c>
      <c r="J412" s="31" t="str">
        <f>IF(ISNA(MATCH(Table14[[#This Row],[Standard Payment Date]],'Non working days'!$A$3:$A$226,0)),"N","Y")</f>
        <v>N</v>
      </c>
      <c r="K412" s="31" t="str">
        <f>IF(OR(Table14[[#This Row],[Unmodified Day of Week]]="Sat",Table14[[#This Row],[Unmodified Day of Week]]="Sun"),"Y","N")</f>
        <v>N</v>
      </c>
      <c r="L412" s="31" t="str">
        <f>IF(OR(Table14[[#This Row],[Bank Holiday?]]="Y",Table14[[#This Row],[Weekend?]]="Y"),"Y","N")</f>
        <v>N</v>
      </c>
      <c r="M412" s="31">
        <f>IF(AND(Table14[[#This Row],[Late if non working day]]="Late",Table14[[#This Row],[BH or Weekend]]="Y"),1,0)</f>
        <v>0</v>
      </c>
      <c r="N412" s="33">
        <f>NETWORKDAYS($H$2,Table14[[#This Row],[Standard Payment Date]],'Non working days'!$A$3:$A$27)</f>
        <v>17</v>
      </c>
      <c r="O412" s="33">
        <f>Table14[[#This Row],[NetWorkDays]]-1</f>
        <v>16</v>
      </c>
      <c r="P412" s="33">
        <f>Table14[[#This Row],[NetWorkDays]]</f>
        <v>17</v>
      </c>
      <c r="Q41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412" s="31" t="str">
        <f>TEXT(Table14[[#This Row],[Pay Date]],"ddd")</f>
        <v>Fri</v>
      </c>
      <c r="S412" s="34">
        <f>WORKDAY(Table14[[#This Row],[Pay Date]],-3,'Non working days'!$A$3:$A$598)</f>
        <v>45769</v>
      </c>
      <c r="T412" s="31" t="str">
        <f>TEXT(Table14[[#This Row],[Upload Date]],"ddd")</f>
        <v>Tue</v>
      </c>
      <c r="U412" s="34">
        <f>WORKDAY(Table14[[#This Row],[Upload Date]],-5,'Non working days'!$A$3:$A$598)</f>
        <v>45758</v>
      </c>
      <c r="V412" s="31" t="str">
        <f>TEXT(Table14[[#This Row],[Deadline for Variation Submission]],"ddd")</f>
        <v>Fri</v>
      </c>
      <c r="W412" s="29"/>
      <c r="X412" s="1"/>
    </row>
    <row r="413" spans="1:24" x14ac:dyDescent="0.3">
      <c r="A413" t="str">
        <f>CONCATENATE(Table14[[#This Row],[Cipher]], " ",Table14[[#This Row],[Payment Type]])</f>
        <v>SA Dispensing GMS</v>
      </c>
      <c r="B413" s="30" t="s">
        <v>173</v>
      </c>
      <c r="C413" s="30" t="s">
        <v>39</v>
      </c>
      <c r="D413" s="30" t="s">
        <v>174</v>
      </c>
      <c r="E413" s="31" t="s">
        <v>41</v>
      </c>
      <c r="F413" s="30">
        <v>22</v>
      </c>
      <c r="G413" s="30"/>
      <c r="H41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45769</v>
      </c>
      <c r="I413" s="31" t="str">
        <f>TEXT(Table14[[#This Row],[Standard Payment Date]],"ddd")</f>
        <v>Tue</v>
      </c>
      <c r="J413" s="31" t="str">
        <f>IF(ISNA(MATCH(Table14[[#This Row],[Standard Payment Date]],'Non working days'!$A$3:$A$226,0)),"N","Y")</f>
        <v>N</v>
      </c>
      <c r="K413" s="31" t="str">
        <f>IF(OR(Table14[[#This Row],[Unmodified Day of Week]]="Sat",Table14[[#This Row],[Unmodified Day of Week]]="Sun"),"Y","N")</f>
        <v>N</v>
      </c>
      <c r="L413" s="31" t="str">
        <f>IF(OR(Table14[[#This Row],[Bank Holiday?]]="Y",Table14[[#This Row],[Weekend?]]="Y"),"Y","N")</f>
        <v>N</v>
      </c>
      <c r="M413" s="31">
        <f>IF(AND(Table14[[#This Row],[Late if non working day]]="Late",Table14[[#This Row],[BH or Weekend]]="Y"),1,0)</f>
        <v>0</v>
      </c>
      <c r="N413" s="33">
        <f>NETWORKDAYS($H$2,Table14[[#This Row],[Standard Payment Date]],'Non working days'!$A$3:$A$27)</f>
        <v>14</v>
      </c>
      <c r="O413" s="33">
        <f>Table14[[#This Row],[NetWorkDays]]-1</f>
        <v>13</v>
      </c>
      <c r="P413" s="33">
        <f>Table14[[#This Row],[NetWorkDays]]</f>
        <v>14</v>
      </c>
      <c r="Q41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45769</v>
      </c>
      <c r="R413" s="31" t="str">
        <f>TEXT(Table14[[#This Row],[Pay Date]],"ddd")</f>
        <v>Tue</v>
      </c>
      <c r="S413" s="34">
        <f>WORKDAY(Table14[[#This Row],[Pay Date]],-3,'Non working days'!$A$3:$A$598)</f>
        <v>45762</v>
      </c>
      <c r="T413" s="31" t="str">
        <f>TEXT(Table14[[#This Row],[Upload Date]],"ddd")</f>
        <v>Tue</v>
      </c>
      <c r="U413" s="34">
        <f>WORKDAY(Table14[[#This Row],[Upload Date]],-5,'Non working days'!$A$3:$A$598)</f>
        <v>45755</v>
      </c>
      <c r="V413" s="31" t="str">
        <f>TEXT(Table14[[#This Row],[Deadline for Variation Submission]],"ddd")</f>
        <v>Tue</v>
      </c>
      <c r="W413" s="29"/>
      <c r="X413" s="1"/>
    </row>
    <row r="414" spans="1:24" x14ac:dyDescent="0.3">
      <c r="A414" t="str">
        <f>CONCATENATE(Table14[[#This Row],[Cipher]], " ",Table14[[#This Row],[Payment Type]])</f>
        <v>SA Dispensing PMS</v>
      </c>
      <c r="B414" s="30" t="s">
        <v>173</v>
      </c>
      <c r="C414" s="30" t="s">
        <v>39</v>
      </c>
      <c r="D414" s="30" t="s">
        <v>174</v>
      </c>
      <c r="E414" s="30" t="s">
        <v>43</v>
      </c>
      <c r="F414" s="30">
        <v>22</v>
      </c>
      <c r="G414" s="30"/>
      <c r="H41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45769</v>
      </c>
      <c r="I414" s="31" t="str">
        <f>TEXT(Table14[[#This Row],[Standard Payment Date]],"ddd")</f>
        <v>Tue</v>
      </c>
      <c r="J414" s="31" t="str">
        <f>IF(ISNA(MATCH(Table14[[#This Row],[Standard Payment Date]],'Non working days'!$A$3:$A$226,0)),"N","Y")</f>
        <v>N</v>
      </c>
      <c r="K414" s="31" t="str">
        <f>IF(OR(Table14[[#This Row],[Unmodified Day of Week]]="Sat",Table14[[#This Row],[Unmodified Day of Week]]="Sun"),"Y","N")</f>
        <v>N</v>
      </c>
      <c r="L414" s="31" t="str">
        <f>IF(OR(Table14[[#This Row],[Bank Holiday?]]="Y",Table14[[#This Row],[Weekend?]]="Y"),"Y","N")</f>
        <v>N</v>
      </c>
      <c r="M414" s="31">
        <f>IF(AND(Table14[[#This Row],[Late if non working day]]="Late",Table14[[#This Row],[BH or Weekend]]="Y"),1,0)</f>
        <v>0</v>
      </c>
      <c r="N414" s="33">
        <f>NETWORKDAYS($H$2,Table14[[#This Row],[Standard Payment Date]],'Non working days'!$A$3:$A$27)</f>
        <v>14</v>
      </c>
      <c r="O414" s="33">
        <f>Table14[[#This Row],[NetWorkDays]]-1</f>
        <v>13</v>
      </c>
      <c r="P414" s="33">
        <f>Table14[[#This Row],[NetWorkDays]]</f>
        <v>14</v>
      </c>
      <c r="Q41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45769</v>
      </c>
      <c r="R414" s="31" t="str">
        <f>TEXT(Table14[[#This Row],[Pay Date]],"ddd")</f>
        <v>Tue</v>
      </c>
      <c r="S414" s="34">
        <f>WORKDAY(Table14[[#This Row],[Pay Date]],-3,'Non working days'!$A$3:$A$598)</f>
        <v>45762</v>
      </c>
      <c r="T414" s="31" t="str">
        <f>TEXT(Table14[[#This Row],[Upload Date]],"ddd")</f>
        <v>Tue</v>
      </c>
      <c r="U414" s="34">
        <f>WORKDAY(Table14[[#This Row],[Upload Date]],-5,'Non working days'!$A$3:$A$598)</f>
        <v>45755</v>
      </c>
      <c r="V414" s="31" t="str">
        <f>TEXT(Table14[[#This Row],[Deadline for Variation Submission]],"ddd")</f>
        <v>Tue</v>
      </c>
      <c r="W414" s="29"/>
      <c r="X414" s="1"/>
    </row>
    <row r="415" spans="1:24" x14ac:dyDescent="0.3">
      <c r="A415" t="str">
        <f>CONCATENATE(Table14[[#This Row],[Cipher]], " ",Table14[[#This Row],[Payment Type]])</f>
        <v>SHE Pharmacy</v>
      </c>
      <c r="B415" s="30" t="s">
        <v>175</v>
      </c>
      <c r="C415" s="30" t="s">
        <v>39</v>
      </c>
      <c r="D415" s="30" t="s">
        <v>176</v>
      </c>
      <c r="E415" s="31" t="s">
        <v>48</v>
      </c>
      <c r="F415" s="30">
        <v>14</v>
      </c>
      <c r="G415" s="31"/>
      <c r="H41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15" s="31" t="str">
        <f>TEXT(Table14[[#This Row],[Standard Payment Date]],"ddd")</f>
        <v>Mon</v>
      </c>
      <c r="J415" s="31" t="str">
        <f>IF(ISNA(MATCH(Table14[[#This Row],[Standard Payment Date]],'Non working days'!$A$3:$A$226,0)),"N","Y")</f>
        <v>N</v>
      </c>
      <c r="K415" s="31" t="str">
        <f>IF(OR(Table14[[#This Row],[Unmodified Day of Week]]="Sat",Table14[[#This Row],[Unmodified Day of Week]]="Sun"),"Y","N")</f>
        <v>N</v>
      </c>
      <c r="L415" s="31" t="str">
        <f>IF(OR(Table14[[#This Row],[Bank Holiday?]]="Y",Table14[[#This Row],[Weekend?]]="Y"),"Y","N")</f>
        <v>N</v>
      </c>
      <c r="M415" s="31">
        <f>IF(AND(Table14[[#This Row],[Late if non working day]]="Late",Table14[[#This Row],[BH or Weekend]]="Y"),1,0)</f>
        <v>0</v>
      </c>
      <c r="N415" s="33">
        <f>NETWORKDAYS($H$2,Table14[[#This Row],[Standard Payment Date]],'Non working days'!$A$3:$A$27)</f>
        <v>10</v>
      </c>
      <c r="O415" s="33">
        <f>Table14[[#This Row],[NetWorkDays]]-1</f>
        <v>9</v>
      </c>
      <c r="P415" s="33">
        <f>Table14[[#This Row],[NetWorkDays]]</f>
        <v>10</v>
      </c>
      <c r="Q41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15" s="31" t="str">
        <f>TEXT(Table14[[#This Row],[Pay Date]],"ddd")</f>
        <v>Mon</v>
      </c>
      <c r="S415" s="34">
        <f>WORKDAY(Table14[[#This Row],[Pay Date]],-3,'Non working days'!$A$3:$A$598)</f>
        <v>45756</v>
      </c>
      <c r="T415" s="31" t="str">
        <f>TEXT(Table14[[#This Row],[Upload Date]],"ddd")</f>
        <v>Wed</v>
      </c>
      <c r="U415" s="34">
        <f>WORKDAY(Table14[[#This Row],[Upload Date]],-5,'Non working days'!$A$3:$A$598)</f>
        <v>45749</v>
      </c>
      <c r="V415" s="31" t="str">
        <f>TEXT(Table14[[#This Row],[Deadline for Variation Submission]],"ddd")</f>
        <v>Wed</v>
      </c>
      <c r="W415" s="29"/>
      <c r="X415" s="1"/>
    </row>
    <row r="416" spans="1:24" x14ac:dyDescent="0.3">
      <c r="A416" t="str">
        <f>CONCATENATE(Table14[[#This Row],[Cipher]], " ",Table14[[#This Row],[Payment Type]])</f>
        <v>SHE A/PMS</v>
      </c>
      <c r="B416" s="30" t="s">
        <v>175</v>
      </c>
      <c r="C416" s="30" t="s">
        <v>39</v>
      </c>
      <c r="D416" s="30" t="s">
        <v>176</v>
      </c>
      <c r="E416" s="31" t="s">
        <v>49</v>
      </c>
      <c r="F416" s="30">
        <v>15</v>
      </c>
      <c r="G416" s="30"/>
      <c r="H41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16" s="31" t="str">
        <f>TEXT(Table14[[#This Row],[Standard Payment Date]],"ddd")</f>
        <v>Tue</v>
      </c>
      <c r="J416" s="31" t="str">
        <f>IF(ISNA(MATCH(Table14[[#This Row],[Standard Payment Date]],'Non working days'!$A$3:$A$226,0)),"N","Y")</f>
        <v>N</v>
      </c>
      <c r="K416" s="31" t="str">
        <f>IF(OR(Table14[[#This Row],[Unmodified Day of Week]]="Sat",Table14[[#This Row],[Unmodified Day of Week]]="Sun"),"Y","N")</f>
        <v>N</v>
      </c>
      <c r="L416" s="31" t="str">
        <f>IF(OR(Table14[[#This Row],[Bank Holiday?]]="Y",Table14[[#This Row],[Weekend?]]="Y"),"Y","N")</f>
        <v>N</v>
      </c>
      <c r="M416" s="31">
        <f>IF(AND(Table14[[#This Row],[Late if non working day]]="Late",Table14[[#This Row],[BH or Weekend]]="Y"),1,0)</f>
        <v>0</v>
      </c>
      <c r="N416" s="33">
        <f>NETWORKDAYS($H$2,Table14[[#This Row],[Standard Payment Date]],'Non working days'!$A$3:$A$27)</f>
        <v>11</v>
      </c>
      <c r="O416" s="33">
        <f>Table14[[#This Row],[NetWorkDays]]-1</f>
        <v>10</v>
      </c>
      <c r="P416" s="33">
        <f>Table14[[#This Row],[NetWorkDays]]</f>
        <v>11</v>
      </c>
      <c r="Q41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16" s="31" t="str">
        <f>TEXT(Table14[[#This Row],[Pay Date]],"ddd")</f>
        <v>Tue</v>
      </c>
      <c r="S416" s="34">
        <f>WORKDAY(Table14[[#This Row],[Pay Date]],-3,'Non working days'!$A$3:$A$598)</f>
        <v>45757</v>
      </c>
      <c r="T416" s="31" t="str">
        <f>TEXT(Table14[[#This Row],[Upload Date]],"ddd")</f>
        <v>Thu</v>
      </c>
      <c r="U416" s="34">
        <f>WORKDAY(Table14[[#This Row],[Upload Date]],-5,'Non working days'!$A$3:$A$598)</f>
        <v>45750</v>
      </c>
      <c r="V416" s="31" t="str">
        <f>TEXT(Table14[[#This Row],[Deadline for Variation Submission]],"ddd")</f>
        <v>Thu</v>
      </c>
      <c r="W416" s="29"/>
      <c r="X416" s="1"/>
    </row>
    <row r="417" spans="1:24" x14ac:dyDescent="0.3">
      <c r="A417" t="str">
        <f>CONCATENATE(Table14[[#This Row],[Cipher]], " ",Table14[[#This Row],[Payment Type]])</f>
        <v>SHE GMS</v>
      </c>
      <c r="B417" s="30" t="s">
        <v>175</v>
      </c>
      <c r="C417" s="30" t="s">
        <v>39</v>
      </c>
      <c r="D417" s="30" t="s">
        <v>176</v>
      </c>
      <c r="E417" s="30" t="s">
        <v>50</v>
      </c>
      <c r="F417" s="30" t="s">
        <v>51</v>
      </c>
      <c r="G417" s="31"/>
      <c r="H41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17" s="31" t="str">
        <f>TEXT(Table14[[#This Row],[Standard Payment Date]],"ddd")</f>
        <v>Wed</v>
      </c>
      <c r="J417" s="31" t="str">
        <f>IF(ISNA(MATCH(Table14[[#This Row],[Standard Payment Date]],'Non working days'!$A$3:$A$226,0)),"N","Y")</f>
        <v>N</v>
      </c>
      <c r="K417" s="31" t="str">
        <f>IF(OR(Table14[[#This Row],[Unmodified Day of Week]]="Sat",Table14[[#This Row],[Unmodified Day of Week]]="Sun"),"Y","N")</f>
        <v>N</v>
      </c>
      <c r="L417" s="31" t="str">
        <f>IF(OR(Table14[[#This Row],[Bank Holiday?]]="Y",Table14[[#This Row],[Weekend?]]="Y"),"Y","N")</f>
        <v>N</v>
      </c>
      <c r="M417" s="31">
        <f>IF(AND(Table14[[#This Row],[Late if non working day]]="Late",Table14[[#This Row],[BH or Weekend]]="Y"),1,0)</f>
        <v>0</v>
      </c>
      <c r="N417" s="33">
        <f>NETWORKDAYS($H$2,Table14[[#This Row],[Standard Payment Date]],'Non working days'!$A$3:$A$27)</f>
        <v>20</v>
      </c>
      <c r="O417" s="33">
        <f>Table14[[#This Row],[NetWorkDays]]-1</f>
        <v>19</v>
      </c>
      <c r="P417" s="33">
        <f>Table14[[#This Row],[NetWorkDays]]</f>
        <v>20</v>
      </c>
      <c r="Q41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17" s="31" t="str">
        <f>TEXT(Table14[[#This Row],[Pay Date]],"ddd")</f>
        <v>Wed</v>
      </c>
      <c r="S417" s="34">
        <f>WORKDAY(Table14[[#This Row],[Pay Date]],-3,'Non working days'!$A$3:$A$598)</f>
        <v>45772</v>
      </c>
      <c r="T417" s="31" t="str">
        <f>TEXT(Table14[[#This Row],[Upload Date]],"ddd")</f>
        <v>Fri</v>
      </c>
      <c r="U417" s="34">
        <f>WORKDAY(Table14[[#This Row],[Upload Date]],-5,'Non working days'!$A$3:$A$598)</f>
        <v>45763</v>
      </c>
      <c r="V417" s="31" t="str">
        <f>TEXT(Table14[[#This Row],[Deadline for Variation Submission]],"ddd")</f>
        <v>Wed</v>
      </c>
      <c r="W417" s="29"/>
      <c r="X417" s="1"/>
    </row>
    <row r="418" spans="1:24" x14ac:dyDescent="0.3">
      <c r="A418" t="str">
        <f>CONCATENATE(Table14[[#This Row],[Cipher]], " ",Table14[[#This Row],[Payment Type]])</f>
        <v>SHE Registrar GMS</v>
      </c>
      <c r="B418" s="30" t="s">
        <v>175</v>
      </c>
      <c r="C418" s="30" t="s">
        <v>39</v>
      </c>
      <c r="D418" s="30" t="s">
        <v>176</v>
      </c>
      <c r="E418" s="31" t="s">
        <v>46</v>
      </c>
      <c r="F418" s="30" t="s">
        <v>51</v>
      </c>
      <c r="G418" s="31"/>
      <c r="H41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18" s="31" t="str">
        <f>TEXT(Table14[[#This Row],[Standard Payment Date]],"ddd")</f>
        <v>Wed</v>
      </c>
      <c r="J418" s="31" t="str">
        <f>IF(ISNA(MATCH(Table14[[#This Row],[Standard Payment Date]],'Non working days'!$A$3:$A$226,0)),"N","Y")</f>
        <v>N</v>
      </c>
      <c r="K418" s="31" t="str">
        <f>IF(OR(Table14[[#This Row],[Unmodified Day of Week]]="Sat",Table14[[#This Row],[Unmodified Day of Week]]="Sun"),"Y","N")</f>
        <v>N</v>
      </c>
      <c r="L418" s="31" t="str">
        <f>IF(OR(Table14[[#This Row],[Bank Holiday?]]="Y",Table14[[#This Row],[Weekend?]]="Y"),"Y","N")</f>
        <v>N</v>
      </c>
      <c r="M418" s="31">
        <f>IF(AND(Table14[[#This Row],[Late if non working day]]="Late",Table14[[#This Row],[BH or Weekend]]="Y"),1,0)</f>
        <v>0</v>
      </c>
      <c r="N418" s="33">
        <f>NETWORKDAYS($H$2,Table14[[#This Row],[Standard Payment Date]],'Non working days'!$A$3:$A$27)</f>
        <v>20</v>
      </c>
      <c r="O418" s="33">
        <f>Table14[[#This Row],[NetWorkDays]]-1</f>
        <v>19</v>
      </c>
      <c r="P418" s="33">
        <f>Table14[[#This Row],[NetWorkDays]]</f>
        <v>20</v>
      </c>
      <c r="Q41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18" s="31" t="str">
        <f>TEXT(Table14[[#This Row],[Pay Date]],"ddd")</f>
        <v>Wed</v>
      </c>
      <c r="S418" s="34">
        <f>WORKDAY(Table14[[#This Row],[Pay Date]],-3,'Non working days'!$A$3:$A$598)</f>
        <v>45772</v>
      </c>
      <c r="T418" s="31" t="str">
        <f>TEXT(Table14[[#This Row],[Upload Date]],"ddd")</f>
        <v>Fri</v>
      </c>
      <c r="U418" s="34">
        <f>WORKDAY(Table14[[#This Row],[Upload Date]],-5,'Non working days'!$A$3:$A$598)</f>
        <v>45763</v>
      </c>
      <c r="V418" s="31" t="str">
        <f>TEXT(Table14[[#This Row],[Deadline for Variation Submission]],"ddd")</f>
        <v>Wed</v>
      </c>
      <c r="W418" s="29"/>
      <c r="X418" s="1"/>
    </row>
    <row r="419" spans="1:24" x14ac:dyDescent="0.3">
      <c r="A419" t="str">
        <f>CONCATENATE(Table14[[#This Row],[Cipher]], " ",Table14[[#This Row],[Payment Type]])</f>
        <v>SHE Registrar PMS</v>
      </c>
      <c r="B419" s="30" t="s">
        <v>175</v>
      </c>
      <c r="C419" s="30" t="s">
        <v>39</v>
      </c>
      <c r="D419" s="30" t="s">
        <v>176</v>
      </c>
      <c r="E419" s="31" t="s">
        <v>47</v>
      </c>
      <c r="F419" s="30" t="s">
        <v>51</v>
      </c>
      <c r="G419" s="31"/>
      <c r="H41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19" s="31" t="str">
        <f>TEXT(Table14[[#This Row],[Standard Payment Date]],"ddd")</f>
        <v>Wed</v>
      </c>
      <c r="J419" s="31" t="str">
        <f>IF(ISNA(MATCH(Table14[[#This Row],[Standard Payment Date]],'Non working days'!$A$3:$A$226,0)),"N","Y")</f>
        <v>N</v>
      </c>
      <c r="K419" s="31" t="str">
        <f>IF(OR(Table14[[#This Row],[Unmodified Day of Week]]="Sat",Table14[[#This Row],[Unmodified Day of Week]]="Sun"),"Y","N")</f>
        <v>N</v>
      </c>
      <c r="L419" s="31" t="str">
        <f>IF(OR(Table14[[#This Row],[Bank Holiday?]]="Y",Table14[[#This Row],[Weekend?]]="Y"),"Y","N")</f>
        <v>N</v>
      </c>
      <c r="M419" s="31">
        <f>IF(AND(Table14[[#This Row],[Late if non working day]]="Late",Table14[[#This Row],[BH or Weekend]]="Y"),1,0)</f>
        <v>0</v>
      </c>
      <c r="N419" s="33">
        <f>NETWORKDAYS($H$2,Table14[[#This Row],[Standard Payment Date]],'Non working days'!$A$3:$A$27)</f>
        <v>20</v>
      </c>
      <c r="O419" s="33">
        <f>Table14[[#This Row],[NetWorkDays]]-1</f>
        <v>19</v>
      </c>
      <c r="P419" s="33">
        <f>Table14[[#This Row],[NetWorkDays]]</f>
        <v>20</v>
      </c>
      <c r="Q41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19" s="31" t="str">
        <f>TEXT(Table14[[#This Row],[Pay Date]],"ddd")</f>
        <v>Wed</v>
      </c>
      <c r="S419" s="34">
        <f>WORKDAY(Table14[[#This Row],[Pay Date]],-3,'Non working days'!$A$3:$A$598)</f>
        <v>45772</v>
      </c>
      <c r="T419" s="31" t="str">
        <f>TEXT(Table14[[#This Row],[Upload Date]],"ddd")</f>
        <v>Fri</v>
      </c>
      <c r="U419" s="34">
        <f>WORKDAY(Table14[[#This Row],[Upload Date]],-5,'Non working days'!$A$3:$A$598)</f>
        <v>45763</v>
      </c>
      <c r="V419" s="31" t="str">
        <f>TEXT(Table14[[#This Row],[Deadline for Variation Submission]],"ddd")</f>
        <v>Wed</v>
      </c>
      <c r="W419" s="29"/>
      <c r="X419" s="1"/>
    </row>
    <row r="420" spans="1:24" x14ac:dyDescent="0.3">
      <c r="A420" t="str">
        <f>CONCATENATE(Table14[[#This Row],[Cipher]], " ",Table14[[#This Row],[Payment Type]])</f>
        <v>SHE Dispensing GMS</v>
      </c>
      <c r="B420" s="30" t="s">
        <v>175</v>
      </c>
      <c r="C420" s="30" t="s">
        <v>39</v>
      </c>
      <c r="D420" s="30" t="s">
        <v>176</v>
      </c>
      <c r="E420" s="31" t="s">
        <v>41</v>
      </c>
      <c r="F420" s="30" t="s">
        <v>51</v>
      </c>
      <c r="G420" s="30"/>
      <c r="H42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20" s="31" t="str">
        <f>TEXT(Table14[[#This Row],[Standard Payment Date]],"ddd")</f>
        <v>Wed</v>
      </c>
      <c r="J420" s="31" t="str">
        <f>IF(ISNA(MATCH(Table14[[#This Row],[Standard Payment Date]],'Non working days'!$A$3:$A$226,0)),"N","Y")</f>
        <v>N</v>
      </c>
      <c r="K420" s="31" t="str">
        <f>IF(OR(Table14[[#This Row],[Unmodified Day of Week]]="Sat",Table14[[#This Row],[Unmodified Day of Week]]="Sun"),"Y","N")</f>
        <v>N</v>
      </c>
      <c r="L420" s="31" t="str">
        <f>IF(OR(Table14[[#This Row],[Bank Holiday?]]="Y",Table14[[#This Row],[Weekend?]]="Y"),"Y","N")</f>
        <v>N</v>
      </c>
      <c r="M420" s="31">
        <f>IF(AND(Table14[[#This Row],[Late if non working day]]="Late",Table14[[#This Row],[BH or Weekend]]="Y"),1,0)</f>
        <v>0</v>
      </c>
      <c r="N420" s="33">
        <f>NETWORKDAYS($H$2,Table14[[#This Row],[Standard Payment Date]],'Non working days'!$A$3:$A$27)</f>
        <v>20</v>
      </c>
      <c r="O420" s="33">
        <f>Table14[[#This Row],[NetWorkDays]]-1</f>
        <v>19</v>
      </c>
      <c r="P420" s="33">
        <f>Table14[[#This Row],[NetWorkDays]]</f>
        <v>20</v>
      </c>
      <c r="Q42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20" s="31" t="str">
        <f>TEXT(Table14[[#This Row],[Pay Date]],"ddd")</f>
        <v>Wed</v>
      </c>
      <c r="S420" s="34">
        <f>WORKDAY(Table14[[#This Row],[Pay Date]],-3,'Non working days'!$A$3:$A$598)</f>
        <v>45772</v>
      </c>
      <c r="T420" s="31" t="str">
        <f>TEXT(Table14[[#This Row],[Upload Date]],"ddd")</f>
        <v>Fri</v>
      </c>
      <c r="U420" s="34">
        <f>WORKDAY(Table14[[#This Row],[Upload Date]],-5,'Non working days'!$A$3:$A$598)</f>
        <v>45763</v>
      </c>
      <c r="V420" s="31" t="str">
        <f>TEXT(Table14[[#This Row],[Deadline for Variation Submission]],"ddd")</f>
        <v>Wed</v>
      </c>
      <c r="W420" s="29"/>
      <c r="X420" s="1"/>
    </row>
    <row r="421" spans="1:24" x14ac:dyDescent="0.3">
      <c r="A421" t="str">
        <f>CONCATENATE(Table14[[#This Row],[Cipher]], " ",Table14[[#This Row],[Payment Type]])</f>
        <v>SHE Dispensing PMS</v>
      </c>
      <c r="B421" s="30" t="s">
        <v>175</v>
      </c>
      <c r="C421" s="30" t="s">
        <v>39</v>
      </c>
      <c r="D421" s="30" t="s">
        <v>176</v>
      </c>
      <c r="E421" s="30" t="s">
        <v>43</v>
      </c>
      <c r="F421" s="30" t="s">
        <v>51</v>
      </c>
      <c r="G421" s="30"/>
      <c r="H42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21" s="31" t="str">
        <f>TEXT(Table14[[#This Row],[Standard Payment Date]],"ddd")</f>
        <v>Wed</v>
      </c>
      <c r="J421" s="31" t="str">
        <f>IF(ISNA(MATCH(Table14[[#This Row],[Standard Payment Date]],'Non working days'!$A$3:$A$226,0)),"N","Y")</f>
        <v>N</v>
      </c>
      <c r="K421" s="31" t="str">
        <f>IF(OR(Table14[[#This Row],[Unmodified Day of Week]]="Sat",Table14[[#This Row],[Unmodified Day of Week]]="Sun"),"Y","N")</f>
        <v>N</v>
      </c>
      <c r="L421" s="31" t="str">
        <f>IF(OR(Table14[[#This Row],[Bank Holiday?]]="Y",Table14[[#This Row],[Weekend?]]="Y"),"Y","N")</f>
        <v>N</v>
      </c>
      <c r="M421" s="31">
        <f>IF(AND(Table14[[#This Row],[Late if non working day]]="Late",Table14[[#This Row],[BH or Weekend]]="Y"),1,0)</f>
        <v>0</v>
      </c>
      <c r="N421" s="33">
        <f>NETWORKDAYS($H$2,Table14[[#This Row],[Standard Payment Date]],'Non working days'!$A$3:$A$27)</f>
        <v>20</v>
      </c>
      <c r="O421" s="33">
        <f>Table14[[#This Row],[NetWorkDays]]-1</f>
        <v>19</v>
      </c>
      <c r="P421" s="33">
        <f>Table14[[#This Row],[NetWorkDays]]</f>
        <v>20</v>
      </c>
      <c r="Q42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21" s="31" t="str">
        <f>TEXT(Table14[[#This Row],[Pay Date]],"ddd")</f>
        <v>Wed</v>
      </c>
      <c r="S421" s="34">
        <f>WORKDAY(Table14[[#This Row],[Pay Date]],-3,'Non working days'!$A$3:$A$598)</f>
        <v>45772</v>
      </c>
      <c r="T421" s="31" t="str">
        <f>TEXT(Table14[[#This Row],[Upload Date]],"ddd")</f>
        <v>Fri</v>
      </c>
      <c r="U421" s="34">
        <f>WORKDAY(Table14[[#This Row],[Upload Date]],-5,'Non working days'!$A$3:$A$598)</f>
        <v>45763</v>
      </c>
      <c r="V421" s="31" t="str">
        <f>TEXT(Table14[[#This Row],[Deadline for Variation Submission]],"ddd")</f>
        <v>Wed</v>
      </c>
      <c r="W421" s="29"/>
      <c r="X421" s="1"/>
    </row>
    <row r="422" spans="1:24" x14ac:dyDescent="0.3">
      <c r="A422" t="str">
        <f>CONCATENATE(Table14[[#This Row],[Cipher]], " ",Table14[[#This Row],[Payment Type]])</f>
        <v>SHE Prescribing GMS</v>
      </c>
      <c r="B422" s="30" t="s">
        <v>175</v>
      </c>
      <c r="C422" s="30" t="s">
        <v>39</v>
      </c>
      <c r="D422" s="30" t="s">
        <v>176</v>
      </c>
      <c r="E422" s="30" t="s">
        <v>44</v>
      </c>
      <c r="F422" s="30" t="s">
        <v>51</v>
      </c>
      <c r="G422" s="30"/>
      <c r="H42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22" s="31" t="str">
        <f>TEXT(Table14[[#This Row],[Standard Payment Date]],"ddd")</f>
        <v>Wed</v>
      </c>
      <c r="J422" s="31" t="str">
        <f>IF(ISNA(MATCH(Table14[[#This Row],[Standard Payment Date]],'Non working days'!$A$3:$A$226,0)),"N","Y")</f>
        <v>N</v>
      </c>
      <c r="K422" s="31" t="str">
        <f>IF(OR(Table14[[#This Row],[Unmodified Day of Week]]="Sat",Table14[[#This Row],[Unmodified Day of Week]]="Sun"),"Y","N")</f>
        <v>N</v>
      </c>
      <c r="L422" s="31" t="str">
        <f>IF(OR(Table14[[#This Row],[Bank Holiday?]]="Y",Table14[[#This Row],[Weekend?]]="Y"),"Y","N")</f>
        <v>N</v>
      </c>
      <c r="M422" s="31">
        <f>IF(AND(Table14[[#This Row],[Late if non working day]]="Late",Table14[[#This Row],[BH or Weekend]]="Y"),1,0)</f>
        <v>0</v>
      </c>
      <c r="N422" s="33">
        <f>NETWORKDAYS($H$2,Table14[[#This Row],[Standard Payment Date]],'Non working days'!$A$3:$A$27)</f>
        <v>20</v>
      </c>
      <c r="O422" s="33">
        <f>Table14[[#This Row],[NetWorkDays]]-1</f>
        <v>19</v>
      </c>
      <c r="P422" s="33">
        <f>Table14[[#This Row],[NetWorkDays]]</f>
        <v>20</v>
      </c>
      <c r="Q42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22" s="31" t="str">
        <f>TEXT(Table14[[#This Row],[Pay Date]],"ddd")</f>
        <v>Wed</v>
      </c>
      <c r="S422" s="34">
        <f>WORKDAY(Table14[[#This Row],[Pay Date]],-3,'Non working days'!$A$3:$A$598)</f>
        <v>45772</v>
      </c>
      <c r="T422" s="31" t="str">
        <f>TEXT(Table14[[#This Row],[Upload Date]],"ddd")</f>
        <v>Fri</v>
      </c>
      <c r="U422" s="34">
        <f>WORKDAY(Table14[[#This Row],[Upload Date]],-5,'Non working days'!$A$3:$A$598)</f>
        <v>45763</v>
      </c>
      <c r="V422" s="31" t="str">
        <f>TEXT(Table14[[#This Row],[Deadline for Variation Submission]],"ddd")</f>
        <v>Wed</v>
      </c>
      <c r="W422" s="29"/>
      <c r="X422" s="1"/>
    </row>
    <row r="423" spans="1:24" x14ac:dyDescent="0.3">
      <c r="A423" t="str">
        <f>CONCATENATE(Table14[[#This Row],[Cipher]], " ",Table14[[#This Row],[Payment Type]])</f>
        <v>SHE Prescribing PMS</v>
      </c>
      <c r="B423" s="30" t="s">
        <v>175</v>
      </c>
      <c r="C423" s="30" t="s">
        <v>39</v>
      </c>
      <c r="D423" s="30" t="s">
        <v>176</v>
      </c>
      <c r="E423" s="30" t="s">
        <v>45</v>
      </c>
      <c r="F423" s="30" t="s">
        <v>51</v>
      </c>
      <c r="G423" s="30"/>
      <c r="H42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23" s="31" t="str">
        <f>TEXT(Table14[[#This Row],[Standard Payment Date]],"ddd")</f>
        <v>Wed</v>
      </c>
      <c r="J423" s="31" t="str">
        <f>IF(ISNA(MATCH(Table14[[#This Row],[Standard Payment Date]],'Non working days'!$A$3:$A$226,0)),"N","Y")</f>
        <v>N</v>
      </c>
      <c r="K423" s="31" t="str">
        <f>IF(OR(Table14[[#This Row],[Unmodified Day of Week]]="Sat",Table14[[#This Row],[Unmodified Day of Week]]="Sun"),"Y","N")</f>
        <v>N</v>
      </c>
      <c r="L423" s="31" t="str">
        <f>IF(OR(Table14[[#This Row],[Bank Holiday?]]="Y",Table14[[#This Row],[Weekend?]]="Y"),"Y","N")</f>
        <v>N</v>
      </c>
      <c r="M423" s="31">
        <f>IF(AND(Table14[[#This Row],[Late if non working day]]="Late",Table14[[#This Row],[BH or Weekend]]="Y"),1,0)</f>
        <v>0</v>
      </c>
      <c r="N423" s="33">
        <f>NETWORKDAYS($H$2,Table14[[#This Row],[Standard Payment Date]],'Non working days'!$A$3:$A$27)</f>
        <v>20</v>
      </c>
      <c r="O423" s="33">
        <f>Table14[[#This Row],[NetWorkDays]]-1</f>
        <v>19</v>
      </c>
      <c r="P423" s="33">
        <f>Table14[[#This Row],[NetWorkDays]]</f>
        <v>20</v>
      </c>
      <c r="Q42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23" s="31" t="str">
        <f>TEXT(Table14[[#This Row],[Pay Date]],"ddd")</f>
        <v>Wed</v>
      </c>
      <c r="S423" s="34">
        <f>WORKDAY(Table14[[#This Row],[Pay Date]],-3,'Non working days'!$A$3:$A$598)</f>
        <v>45772</v>
      </c>
      <c r="T423" s="31" t="str">
        <f>TEXT(Table14[[#This Row],[Upload Date]],"ddd")</f>
        <v>Fri</v>
      </c>
      <c r="U423" s="34">
        <f>WORKDAY(Table14[[#This Row],[Upload Date]],-5,'Non working days'!$A$3:$A$598)</f>
        <v>45763</v>
      </c>
      <c r="V423" s="31" t="str">
        <f>TEXT(Table14[[#This Row],[Deadline for Variation Submission]],"ddd")</f>
        <v>Wed</v>
      </c>
      <c r="W423" s="29"/>
      <c r="X423" s="1"/>
    </row>
    <row r="424" spans="1:24" x14ac:dyDescent="0.3">
      <c r="A424" t="str">
        <f>CONCATENATE(Table14[[#This Row],[Cipher]], " ",Table14[[#This Row],[Payment Type]])</f>
        <v>SLF Pharmacy</v>
      </c>
      <c r="B424" s="30" t="s">
        <v>177</v>
      </c>
      <c r="C424" s="30" t="s">
        <v>39</v>
      </c>
      <c r="D424" s="30" t="s">
        <v>178</v>
      </c>
      <c r="E424" s="31" t="s">
        <v>48</v>
      </c>
      <c r="F424" s="30">
        <v>14</v>
      </c>
      <c r="G424" s="31"/>
      <c r="H42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24" s="31" t="str">
        <f>TEXT(Table14[[#This Row],[Standard Payment Date]],"ddd")</f>
        <v>Mon</v>
      </c>
      <c r="J424" s="31" t="str">
        <f>IF(ISNA(MATCH(Table14[[#This Row],[Standard Payment Date]],'Non working days'!$A$3:$A$226,0)),"N","Y")</f>
        <v>N</v>
      </c>
      <c r="K424" s="31" t="str">
        <f>IF(OR(Table14[[#This Row],[Unmodified Day of Week]]="Sat",Table14[[#This Row],[Unmodified Day of Week]]="Sun"),"Y","N")</f>
        <v>N</v>
      </c>
      <c r="L424" s="31" t="str">
        <f>IF(OR(Table14[[#This Row],[Bank Holiday?]]="Y",Table14[[#This Row],[Weekend?]]="Y"),"Y","N")</f>
        <v>N</v>
      </c>
      <c r="M424" s="31">
        <f>IF(AND(Table14[[#This Row],[Late if non working day]]="Late",Table14[[#This Row],[BH or Weekend]]="Y"),1,0)</f>
        <v>0</v>
      </c>
      <c r="N424" s="33">
        <f>NETWORKDAYS($H$2,Table14[[#This Row],[Standard Payment Date]],'Non working days'!$A$3:$A$27)</f>
        <v>10</v>
      </c>
      <c r="O424" s="33">
        <f>Table14[[#This Row],[NetWorkDays]]-1</f>
        <v>9</v>
      </c>
      <c r="P424" s="33">
        <f>Table14[[#This Row],[NetWorkDays]]</f>
        <v>10</v>
      </c>
      <c r="Q42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24" s="31" t="str">
        <f>TEXT(Table14[[#This Row],[Pay Date]],"ddd")</f>
        <v>Mon</v>
      </c>
      <c r="S424" s="34">
        <f>WORKDAY(Table14[[#This Row],[Pay Date]],-3,'Non working days'!$A$3:$A$598)</f>
        <v>45756</v>
      </c>
      <c r="T424" s="31" t="str">
        <f>TEXT(Table14[[#This Row],[Upload Date]],"ddd")</f>
        <v>Wed</v>
      </c>
      <c r="U424" s="34">
        <f>WORKDAY(Table14[[#This Row],[Upload Date]],-5,'Non working days'!$A$3:$A$598)</f>
        <v>45749</v>
      </c>
      <c r="V424" s="31" t="str">
        <f>TEXT(Table14[[#This Row],[Deadline for Variation Submission]],"ddd")</f>
        <v>Wed</v>
      </c>
      <c r="W424" s="29"/>
      <c r="X424" s="1"/>
    </row>
    <row r="425" spans="1:24" x14ac:dyDescent="0.3">
      <c r="A425" t="str">
        <f>CONCATENATE(Table14[[#This Row],[Cipher]], " ",Table14[[#This Row],[Payment Type]])</f>
        <v>SLF GMS</v>
      </c>
      <c r="B425" s="30" t="s">
        <v>177</v>
      </c>
      <c r="C425" s="30" t="s">
        <v>39</v>
      </c>
      <c r="D425" s="30" t="s">
        <v>178</v>
      </c>
      <c r="E425" s="30" t="s">
        <v>50</v>
      </c>
      <c r="F425" s="30">
        <v>15</v>
      </c>
      <c r="G425" s="31"/>
      <c r="H42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25" s="31" t="str">
        <f>TEXT(Table14[[#This Row],[Standard Payment Date]],"ddd")</f>
        <v>Tue</v>
      </c>
      <c r="J425" s="31" t="str">
        <f>IF(ISNA(MATCH(Table14[[#This Row],[Standard Payment Date]],'Non working days'!$A$3:$A$226,0)),"N","Y")</f>
        <v>N</v>
      </c>
      <c r="K425" s="31" t="str">
        <f>IF(OR(Table14[[#This Row],[Unmodified Day of Week]]="Sat",Table14[[#This Row],[Unmodified Day of Week]]="Sun"),"Y","N")</f>
        <v>N</v>
      </c>
      <c r="L425" s="31" t="str">
        <f>IF(OR(Table14[[#This Row],[Bank Holiday?]]="Y",Table14[[#This Row],[Weekend?]]="Y"),"Y","N")</f>
        <v>N</v>
      </c>
      <c r="M425" s="31">
        <f>IF(AND(Table14[[#This Row],[Late if non working day]]="Late",Table14[[#This Row],[BH or Weekend]]="Y"),1,0)</f>
        <v>0</v>
      </c>
      <c r="N425" s="33">
        <f>NETWORKDAYS($H$2,Table14[[#This Row],[Standard Payment Date]],'Non working days'!$A$3:$A$27)</f>
        <v>11</v>
      </c>
      <c r="O425" s="33">
        <f>Table14[[#This Row],[NetWorkDays]]-1</f>
        <v>10</v>
      </c>
      <c r="P425" s="33">
        <f>Table14[[#This Row],[NetWorkDays]]</f>
        <v>11</v>
      </c>
      <c r="Q42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25" s="31" t="str">
        <f>TEXT(Table14[[#This Row],[Pay Date]],"ddd")</f>
        <v>Tue</v>
      </c>
      <c r="S425" s="34">
        <f>WORKDAY(Table14[[#This Row],[Pay Date]],-3,'Non working days'!$A$3:$A$598)</f>
        <v>45757</v>
      </c>
      <c r="T425" s="31" t="str">
        <f>TEXT(Table14[[#This Row],[Upload Date]],"ddd")</f>
        <v>Thu</v>
      </c>
      <c r="U425" s="34">
        <f>WORKDAY(Table14[[#This Row],[Upload Date]],-5,'Non working days'!$A$3:$A$598)</f>
        <v>45750</v>
      </c>
      <c r="V425" s="31" t="str">
        <f>TEXT(Table14[[#This Row],[Deadline for Variation Submission]],"ddd")</f>
        <v>Thu</v>
      </c>
      <c r="W425" s="29"/>
      <c r="X425" s="1"/>
    </row>
    <row r="426" spans="1:24" x14ac:dyDescent="0.3">
      <c r="A426" t="str">
        <f>CONCATENATE(Table14[[#This Row],[Cipher]], " ",Table14[[#This Row],[Payment Type]])</f>
        <v>SLF A/PMS</v>
      </c>
      <c r="B426" s="30" t="s">
        <v>177</v>
      </c>
      <c r="C426" s="30" t="s">
        <v>39</v>
      </c>
      <c r="D426" s="30" t="s">
        <v>178</v>
      </c>
      <c r="E426" s="31" t="s">
        <v>49</v>
      </c>
      <c r="F426" s="30">
        <v>15</v>
      </c>
      <c r="G426" s="30"/>
      <c r="H42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26" s="31" t="str">
        <f>TEXT(Table14[[#This Row],[Standard Payment Date]],"ddd")</f>
        <v>Tue</v>
      </c>
      <c r="J426" s="31" t="str">
        <f>IF(ISNA(MATCH(Table14[[#This Row],[Standard Payment Date]],'Non working days'!$A$3:$A$226,0)),"N","Y")</f>
        <v>N</v>
      </c>
      <c r="K426" s="31" t="str">
        <f>IF(OR(Table14[[#This Row],[Unmodified Day of Week]]="Sat",Table14[[#This Row],[Unmodified Day of Week]]="Sun"),"Y","N")</f>
        <v>N</v>
      </c>
      <c r="L426" s="31" t="str">
        <f>IF(OR(Table14[[#This Row],[Bank Holiday?]]="Y",Table14[[#This Row],[Weekend?]]="Y"),"Y","N")</f>
        <v>N</v>
      </c>
      <c r="M426" s="31">
        <f>IF(AND(Table14[[#This Row],[Late if non working day]]="Late",Table14[[#This Row],[BH or Weekend]]="Y"),1,0)</f>
        <v>0</v>
      </c>
      <c r="N426" s="33">
        <f>NETWORKDAYS($H$2,Table14[[#This Row],[Standard Payment Date]],'Non working days'!$A$3:$A$27)</f>
        <v>11</v>
      </c>
      <c r="O426" s="33">
        <f>Table14[[#This Row],[NetWorkDays]]-1</f>
        <v>10</v>
      </c>
      <c r="P426" s="33">
        <f>Table14[[#This Row],[NetWorkDays]]</f>
        <v>11</v>
      </c>
      <c r="Q42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26" s="31" t="str">
        <f>TEXT(Table14[[#This Row],[Pay Date]],"ddd")</f>
        <v>Tue</v>
      </c>
      <c r="S426" s="34">
        <f>WORKDAY(Table14[[#This Row],[Pay Date]],-3,'Non working days'!$A$3:$A$598)</f>
        <v>45757</v>
      </c>
      <c r="T426" s="31" t="str">
        <f>TEXT(Table14[[#This Row],[Upload Date]],"ddd")</f>
        <v>Thu</v>
      </c>
      <c r="U426" s="34">
        <f>WORKDAY(Table14[[#This Row],[Upload Date]],-5,'Non working days'!$A$3:$A$598)</f>
        <v>45750</v>
      </c>
      <c r="V426" s="31" t="str">
        <f>TEXT(Table14[[#This Row],[Deadline for Variation Submission]],"ddd")</f>
        <v>Thu</v>
      </c>
      <c r="W426" s="29"/>
      <c r="X426" s="1"/>
    </row>
    <row r="427" spans="1:24" x14ac:dyDescent="0.3">
      <c r="A427" t="str">
        <f>CONCATENATE(Table14[[#This Row],[Cipher]], " ",Table14[[#This Row],[Payment Type]])</f>
        <v>SLF Prescribing GMS</v>
      </c>
      <c r="B427" s="30" t="s">
        <v>177</v>
      </c>
      <c r="C427" s="30" t="s">
        <v>39</v>
      </c>
      <c r="D427" s="30" t="s">
        <v>178</v>
      </c>
      <c r="E427" s="30" t="s">
        <v>44</v>
      </c>
      <c r="F427" s="30">
        <v>22</v>
      </c>
      <c r="G427" s="30"/>
      <c r="H42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45769</v>
      </c>
      <c r="I427" s="31" t="str">
        <f>TEXT(Table14[[#This Row],[Standard Payment Date]],"ddd")</f>
        <v>Tue</v>
      </c>
      <c r="J427" s="31" t="str">
        <f>IF(ISNA(MATCH(Table14[[#This Row],[Standard Payment Date]],'Non working days'!$A$3:$A$226,0)),"N","Y")</f>
        <v>N</v>
      </c>
      <c r="K427" s="31" t="str">
        <f>IF(OR(Table14[[#This Row],[Unmodified Day of Week]]="Sat",Table14[[#This Row],[Unmodified Day of Week]]="Sun"),"Y","N")</f>
        <v>N</v>
      </c>
      <c r="L427" s="31" t="str">
        <f>IF(OR(Table14[[#This Row],[Bank Holiday?]]="Y",Table14[[#This Row],[Weekend?]]="Y"),"Y","N")</f>
        <v>N</v>
      </c>
      <c r="M427" s="31">
        <f>IF(AND(Table14[[#This Row],[Late if non working day]]="Late",Table14[[#This Row],[BH or Weekend]]="Y"),1,0)</f>
        <v>0</v>
      </c>
      <c r="N427" s="33">
        <f>NETWORKDAYS($H$2,Table14[[#This Row],[Standard Payment Date]],'Non working days'!$A$3:$A$27)</f>
        <v>14</v>
      </c>
      <c r="O427" s="33">
        <f>Table14[[#This Row],[NetWorkDays]]-1</f>
        <v>13</v>
      </c>
      <c r="P427" s="33">
        <f>Table14[[#This Row],[NetWorkDays]]</f>
        <v>14</v>
      </c>
      <c r="Q42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45769</v>
      </c>
      <c r="R427" s="31" t="str">
        <f>TEXT(Table14[[#This Row],[Pay Date]],"ddd")</f>
        <v>Tue</v>
      </c>
      <c r="S427" s="34">
        <f>WORKDAY(Table14[[#This Row],[Pay Date]],-3,'Non working days'!$A$3:$A$598)</f>
        <v>45762</v>
      </c>
      <c r="T427" s="31" t="str">
        <f>TEXT(Table14[[#This Row],[Upload Date]],"ddd")</f>
        <v>Tue</v>
      </c>
      <c r="U427" s="34">
        <f>WORKDAY(Table14[[#This Row],[Upload Date]],-5,'Non working days'!$A$3:$A$598)</f>
        <v>45755</v>
      </c>
      <c r="V427" s="31" t="str">
        <f>TEXT(Table14[[#This Row],[Deadline for Variation Submission]],"ddd")</f>
        <v>Tue</v>
      </c>
      <c r="W427" s="29"/>
      <c r="X427" s="1"/>
    </row>
    <row r="428" spans="1:24" x14ac:dyDescent="0.3">
      <c r="A428" t="str">
        <f>CONCATENATE(Table14[[#This Row],[Cipher]], " ",Table14[[#This Row],[Payment Type]])</f>
        <v>SLF Prescribing PMS</v>
      </c>
      <c r="B428" s="30" t="s">
        <v>177</v>
      </c>
      <c r="C428" s="30" t="s">
        <v>39</v>
      </c>
      <c r="D428" s="30" t="s">
        <v>178</v>
      </c>
      <c r="E428" s="30" t="s">
        <v>45</v>
      </c>
      <c r="F428" s="30">
        <v>22</v>
      </c>
      <c r="G428" s="30"/>
      <c r="H42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45769</v>
      </c>
      <c r="I428" s="31" t="str">
        <f>TEXT(Table14[[#This Row],[Standard Payment Date]],"ddd")</f>
        <v>Tue</v>
      </c>
      <c r="J428" s="31" t="str">
        <f>IF(ISNA(MATCH(Table14[[#This Row],[Standard Payment Date]],'Non working days'!$A$3:$A$226,0)),"N","Y")</f>
        <v>N</v>
      </c>
      <c r="K428" s="31" t="str">
        <f>IF(OR(Table14[[#This Row],[Unmodified Day of Week]]="Sat",Table14[[#This Row],[Unmodified Day of Week]]="Sun"),"Y","N")</f>
        <v>N</v>
      </c>
      <c r="L428" s="31" t="str">
        <f>IF(OR(Table14[[#This Row],[Bank Holiday?]]="Y",Table14[[#This Row],[Weekend?]]="Y"),"Y","N")</f>
        <v>N</v>
      </c>
      <c r="M428" s="31">
        <f>IF(AND(Table14[[#This Row],[Late if non working day]]="Late",Table14[[#This Row],[BH or Weekend]]="Y"),1,0)</f>
        <v>0</v>
      </c>
      <c r="N428" s="33">
        <f>NETWORKDAYS($H$2,Table14[[#This Row],[Standard Payment Date]],'Non working days'!$A$3:$A$27)</f>
        <v>14</v>
      </c>
      <c r="O428" s="33">
        <f>Table14[[#This Row],[NetWorkDays]]-1</f>
        <v>13</v>
      </c>
      <c r="P428" s="33">
        <f>Table14[[#This Row],[NetWorkDays]]</f>
        <v>14</v>
      </c>
      <c r="Q42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45769</v>
      </c>
      <c r="R428" s="31" t="str">
        <f>TEXT(Table14[[#This Row],[Pay Date]],"ddd")</f>
        <v>Tue</v>
      </c>
      <c r="S428" s="34">
        <f>WORKDAY(Table14[[#This Row],[Pay Date]],-3,'Non working days'!$A$3:$A$598)</f>
        <v>45762</v>
      </c>
      <c r="T428" s="31" t="str">
        <f>TEXT(Table14[[#This Row],[Upload Date]],"ddd")</f>
        <v>Tue</v>
      </c>
      <c r="U428" s="34">
        <f>WORKDAY(Table14[[#This Row],[Upload Date]],-5,'Non working days'!$A$3:$A$598)</f>
        <v>45755</v>
      </c>
      <c r="V428" s="31" t="str">
        <f>TEXT(Table14[[#This Row],[Deadline for Variation Submission]],"ddd")</f>
        <v>Tue</v>
      </c>
      <c r="W428" s="29"/>
      <c r="X428" s="1"/>
    </row>
    <row r="429" spans="1:24" x14ac:dyDescent="0.3">
      <c r="A429" t="str">
        <f>CONCATENATE(Table14[[#This Row],[Cipher]], " ",Table14[[#This Row],[Payment Type]])</f>
        <v>SM Pharmacy</v>
      </c>
      <c r="B429" s="30" t="s">
        <v>179</v>
      </c>
      <c r="C429" s="30" t="s">
        <v>39</v>
      </c>
      <c r="D429" s="30" t="s">
        <v>180</v>
      </c>
      <c r="E429" s="31" t="s">
        <v>48</v>
      </c>
      <c r="F429" s="30">
        <v>14</v>
      </c>
      <c r="G429" s="31"/>
      <c r="H42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29" s="31" t="str">
        <f>TEXT(Table14[[#This Row],[Standard Payment Date]],"ddd")</f>
        <v>Mon</v>
      </c>
      <c r="J429" s="31" t="str">
        <f>IF(ISNA(MATCH(Table14[[#This Row],[Standard Payment Date]],'Non working days'!$A$3:$A$226,0)),"N","Y")</f>
        <v>N</v>
      </c>
      <c r="K429" s="31" t="str">
        <f>IF(OR(Table14[[#This Row],[Unmodified Day of Week]]="Sat",Table14[[#This Row],[Unmodified Day of Week]]="Sun"),"Y","N")</f>
        <v>N</v>
      </c>
      <c r="L429" s="31" t="str">
        <f>IF(OR(Table14[[#This Row],[Bank Holiday?]]="Y",Table14[[#This Row],[Weekend?]]="Y"),"Y","N")</f>
        <v>N</v>
      </c>
      <c r="M429" s="31">
        <f>IF(AND(Table14[[#This Row],[Late if non working day]]="Late",Table14[[#This Row],[BH or Weekend]]="Y"),1,0)</f>
        <v>0</v>
      </c>
      <c r="N429" s="33">
        <f>NETWORKDAYS($H$2,Table14[[#This Row],[Standard Payment Date]],'Non working days'!$A$3:$A$27)</f>
        <v>10</v>
      </c>
      <c r="O429" s="33">
        <f>Table14[[#This Row],[NetWorkDays]]-1</f>
        <v>9</v>
      </c>
      <c r="P429" s="33">
        <f>Table14[[#This Row],[NetWorkDays]]</f>
        <v>10</v>
      </c>
      <c r="Q42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29" s="31" t="str">
        <f>TEXT(Table14[[#This Row],[Pay Date]],"ddd")</f>
        <v>Mon</v>
      </c>
      <c r="S429" s="34">
        <f>WORKDAY(Table14[[#This Row],[Pay Date]],-3,'Non working days'!$A$3:$A$598)</f>
        <v>45756</v>
      </c>
      <c r="T429" s="31" t="str">
        <f>TEXT(Table14[[#This Row],[Upload Date]],"ddd")</f>
        <v>Wed</v>
      </c>
      <c r="U429" s="34">
        <f>WORKDAY(Table14[[#This Row],[Upload Date]],-5,'Non working days'!$A$3:$A$598)</f>
        <v>45749</v>
      </c>
      <c r="V429" s="31" t="str">
        <f>TEXT(Table14[[#This Row],[Deadline for Variation Submission]],"ddd")</f>
        <v>Wed</v>
      </c>
      <c r="W429" s="29"/>
      <c r="X429" s="1"/>
    </row>
    <row r="430" spans="1:24" x14ac:dyDescent="0.3">
      <c r="A430" t="str">
        <f>CONCATENATE(Table14[[#This Row],[Cipher]], " ",Table14[[#This Row],[Payment Type]])</f>
        <v>SM A/PMS</v>
      </c>
      <c r="B430" s="30" t="s">
        <v>179</v>
      </c>
      <c r="C430" s="30" t="s">
        <v>39</v>
      </c>
      <c r="D430" s="30" t="s">
        <v>180</v>
      </c>
      <c r="E430" s="31" t="s">
        <v>49</v>
      </c>
      <c r="F430" s="30">
        <v>15</v>
      </c>
      <c r="G430" s="30" t="s">
        <v>181</v>
      </c>
      <c r="H43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30" s="31" t="str">
        <f>TEXT(Table14[[#This Row],[Standard Payment Date]],"ddd")</f>
        <v>Tue</v>
      </c>
      <c r="J430" s="31" t="str">
        <f>IF(ISNA(MATCH(Table14[[#This Row],[Standard Payment Date]],'Non working days'!$A$3:$A$226,0)),"N","Y")</f>
        <v>N</v>
      </c>
      <c r="K430" s="31" t="str">
        <f>IF(OR(Table14[[#This Row],[Unmodified Day of Week]]="Sat",Table14[[#This Row],[Unmodified Day of Week]]="Sun"),"Y","N")</f>
        <v>N</v>
      </c>
      <c r="L430" s="31" t="str">
        <f>IF(OR(Table14[[#This Row],[Bank Holiday?]]="Y",Table14[[#This Row],[Weekend?]]="Y"),"Y","N")</f>
        <v>N</v>
      </c>
      <c r="M430" s="31">
        <f>IF(AND(Table14[[#This Row],[Late if non working day]]="Late",Table14[[#This Row],[BH or Weekend]]="Y"),1,0)</f>
        <v>0</v>
      </c>
      <c r="N430" s="33">
        <f>NETWORKDAYS($H$2,Table14[[#This Row],[Standard Payment Date]],'Non working days'!$A$3:$A$27)</f>
        <v>11</v>
      </c>
      <c r="O430" s="33">
        <f>Table14[[#This Row],[NetWorkDays]]-1</f>
        <v>10</v>
      </c>
      <c r="P430" s="33">
        <f>Table14[[#This Row],[NetWorkDays]]</f>
        <v>11</v>
      </c>
      <c r="Q43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30" s="31" t="str">
        <f>TEXT(Table14[[#This Row],[Pay Date]],"ddd")</f>
        <v>Tue</v>
      </c>
      <c r="S430" s="34">
        <f>WORKDAY(Table14[[#This Row],[Pay Date]],-3,'Non working days'!$A$3:$A$598)</f>
        <v>45757</v>
      </c>
      <c r="T430" s="31" t="str">
        <f>TEXT(Table14[[#This Row],[Upload Date]],"ddd")</f>
        <v>Thu</v>
      </c>
      <c r="U430" s="34">
        <f>WORKDAY(Table14[[#This Row],[Upload Date]],-5,'Non working days'!$A$3:$A$598)</f>
        <v>45750</v>
      </c>
      <c r="V430" s="31" t="str">
        <f>TEXT(Table14[[#This Row],[Deadline for Variation Submission]],"ddd")</f>
        <v>Thu</v>
      </c>
      <c r="W430" s="29"/>
      <c r="X430" s="1"/>
    </row>
    <row r="431" spans="1:24" x14ac:dyDescent="0.3">
      <c r="A431" t="str">
        <f>CONCATENATE(Table14[[#This Row],[Cipher]], " ",Table14[[#This Row],[Payment Type]])</f>
        <v>SM GMS</v>
      </c>
      <c r="B431" s="30" t="s">
        <v>179</v>
      </c>
      <c r="C431" s="30" t="s">
        <v>39</v>
      </c>
      <c r="D431" s="30" t="s">
        <v>180</v>
      </c>
      <c r="E431" s="30" t="s">
        <v>50</v>
      </c>
      <c r="F431" s="30" t="s">
        <v>51</v>
      </c>
      <c r="G431" s="31"/>
      <c r="H43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31" s="31" t="str">
        <f>TEXT(Table14[[#This Row],[Standard Payment Date]],"ddd")</f>
        <v>Wed</v>
      </c>
      <c r="J431" s="31" t="str">
        <f>IF(ISNA(MATCH(Table14[[#This Row],[Standard Payment Date]],'Non working days'!$A$3:$A$226,0)),"N","Y")</f>
        <v>N</v>
      </c>
      <c r="K431" s="31" t="str">
        <f>IF(OR(Table14[[#This Row],[Unmodified Day of Week]]="Sat",Table14[[#This Row],[Unmodified Day of Week]]="Sun"),"Y","N")</f>
        <v>N</v>
      </c>
      <c r="L431" s="31" t="str">
        <f>IF(OR(Table14[[#This Row],[Bank Holiday?]]="Y",Table14[[#This Row],[Weekend?]]="Y"),"Y","N")</f>
        <v>N</v>
      </c>
      <c r="M431" s="31">
        <f>IF(AND(Table14[[#This Row],[Late if non working day]]="Late",Table14[[#This Row],[BH or Weekend]]="Y"),1,0)</f>
        <v>0</v>
      </c>
      <c r="N431" s="33">
        <f>NETWORKDAYS($H$2,Table14[[#This Row],[Standard Payment Date]],'Non working days'!$A$3:$A$27)</f>
        <v>20</v>
      </c>
      <c r="O431" s="33">
        <f>Table14[[#This Row],[NetWorkDays]]-1</f>
        <v>19</v>
      </c>
      <c r="P431" s="33">
        <f>Table14[[#This Row],[NetWorkDays]]</f>
        <v>20</v>
      </c>
      <c r="Q43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31" s="31" t="str">
        <f>TEXT(Table14[[#This Row],[Pay Date]],"ddd")</f>
        <v>Wed</v>
      </c>
      <c r="S431" s="34">
        <f>WORKDAY(Table14[[#This Row],[Pay Date]],-3,'Non working days'!$A$3:$A$598)</f>
        <v>45772</v>
      </c>
      <c r="T431" s="31" t="str">
        <f>TEXT(Table14[[#This Row],[Upload Date]],"ddd")</f>
        <v>Fri</v>
      </c>
      <c r="U431" s="34">
        <f>WORKDAY(Table14[[#This Row],[Upload Date]],-5,'Non working days'!$A$3:$A$598)</f>
        <v>45763</v>
      </c>
      <c r="V431" s="31" t="str">
        <f>TEXT(Table14[[#This Row],[Deadline for Variation Submission]],"ddd")</f>
        <v>Wed</v>
      </c>
      <c r="W431" s="29"/>
      <c r="X431" s="1"/>
    </row>
    <row r="432" spans="1:24" x14ac:dyDescent="0.3">
      <c r="A432" t="str">
        <f>CONCATENATE(Table14[[#This Row],[Cipher]], " ",Table14[[#This Row],[Payment Type]])</f>
        <v>SM Dispensing GMS</v>
      </c>
      <c r="B432" s="30" t="s">
        <v>179</v>
      </c>
      <c r="C432" s="30" t="s">
        <v>39</v>
      </c>
      <c r="D432" s="30" t="s">
        <v>180</v>
      </c>
      <c r="E432" s="31" t="s">
        <v>41</v>
      </c>
      <c r="F432" s="30" t="s">
        <v>51</v>
      </c>
      <c r="G432" s="30" t="s">
        <v>181</v>
      </c>
      <c r="H43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32" s="31" t="str">
        <f>TEXT(Table14[[#This Row],[Standard Payment Date]],"ddd")</f>
        <v>Wed</v>
      </c>
      <c r="J432" s="31" t="str">
        <f>IF(ISNA(MATCH(Table14[[#This Row],[Standard Payment Date]],'Non working days'!$A$3:$A$226,0)),"N","Y")</f>
        <v>N</v>
      </c>
      <c r="K432" s="31" t="str">
        <f>IF(OR(Table14[[#This Row],[Unmodified Day of Week]]="Sat",Table14[[#This Row],[Unmodified Day of Week]]="Sun"),"Y","N")</f>
        <v>N</v>
      </c>
      <c r="L432" s="31" t="str">
        <f>IF(OR(Table14[[#This Row],[Bank Holiday?]]="Y",Table14[[#This Row],[Weekend?]]="Y"),"Y","N")</f>
        <v>N</v>
      </c>
      <c r="M432" s="31">
        <f>IF(AND(Table14[[#This Row],[Late if non working day]]="Late",Table14[[#This Row],[BH or Weekend]]="Y"),1,0)</f>
        <v>0</v>
      </c>
      <c r="N432" s="33">
        <f>NETWORKDAYS($H$2,Table14[[#This Row],[Standard Payment Date]],'Non working days'!$A$3:$A$27)</f>
        <v>20</v>
      </c>
      <c r="O432" s="33">
        <f>Table14[[#This Row],[NetWorkDays]]-1</f>
        <v>19</v>
      </c>
      <c r="P432" s="33">
        <f>Table14[[#This Row],[NetWorkDays]]</f>
        <v>20</v>
      </c>
      <c r="Q43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32" s="31" t="str">
        <f>TEXT(Table14[[#This Row],[Pay Date]],"ddd")</f>
        <v>Wed</v>
      </c>
      <c r="S432" s="34">
        <f>WORKDAY(Table14[[#This Row],[Pay Date]],-3,'Non working days'!$A$3:$A$598)</f>
        <v>45772</v>
      </c>
      <c r="T432" s="31" t="str">
        <f>TEXT(Table14[[#This Row],[Upload Date]],"ddd")</f>
        <v>Fri</v>
      </c>
      <c r="U432" s="34">
        <f>WORKDAY(Table14[[#This Row],[Upload Date]],-5,'Non working days'!$A$3:$A$598)</f>
        <v>45763</v>
      </c>
      <c r="V432" s="31" t="str">
        <f>TEXT(Table14[[#This Row],[Deadline for Variation Submission]],"ddd")</f>
        <v>Wed</v>
      </c>
      <c r="W432" s="29"/>
      <c r="X432" s="1"/>
    </row>
    <row r="433" spans="1:24" x14ac:dyDescent="0.3">
      <c r="A433" t="str">
        <f>CONCATENATE(Table14[[#This Row],[Cipher]], " ",Table14[[#This Row],[Payment Type]])</f>
        <v>SM Dispensing PMS</v>
      </c>
      <c r="B433" s="30" t="s">
        <v>179</v>
      </c>
      <c r="C433" s="30" t="s">
        <v>39</v>
      </c>
      <c r="D433" s="30" t="s">
        <v>180</v>
      </c>
      <c r="E433" s="30" t="s">
        <v>43</v>
      </c>
      <c r="F433" s="30" t="s">
        <v>51</v>
      </c>
      <c r="G433" s="30" t="s">
        <v>181</v>
      </c>
      <c r="H43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33" s="31" t="str">
        <f>TEXT(Table14[[#This Row],[Standard Payment Date]],"ddd")</f>
        <v>Wed</v>
      </c>
      <c r="J433" s="31" t="str">
        <f>IF(ISNA(MATCH(Table14[[#This Row],[Standard Payment Date]],'Non working days'!$A$3:$A$226,0)),"N","Y")</f>
        <v>N</v>
      </c>
      <c r="K433" s="31" t="str">
        <f>IF(OR(Table14[[#This Row],[Unmodified Day of Week]]="Sat",Table14[[#This Row],[Unmodified Day of Week]]="Sun"),"Y","N")</f>
        <v>N</v>
      </c>
      <c r="L433" s="31" t="str">
        <f>IF(OR(Table14[[#This Row],[Bank Holiday?]]="Y",Table14[[#This Row],[Weekend?]]="Y"),"Y","N")</f>
        <v>N</v>
      </c>
      <c r="M433" s="31">
        <f>IF(AND(Table14[[#This Row],[Late if non working day]]="Late",Table14[[#This Row],[BH or Weekend]]="Y"),1,0)</f>
        <v>0</v>
      </c>
      <c r="N433" s="33">
        <f>NETWORKDAYS($H$2,Table14[[#This Row],[Standard Payment Date]],'Non working days'!$A$3:$A$27)</f>
        <v>20</v>
      </c>
      <c r="O433" s="33">
        <f>Table14[[#This Row],[NetWorkDays]]-1</f>
        <v>19</v>
      </c>
      <c r="P433" s="33">
        <f>Table14[[#This Row],[NetWorkDays]]</f>
        <v>20</v>
      </c>
      <c r="Q43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33" s="31" t="str">
        <f>TEXT(Table14[[#This Row],[Pay Date]],"ddd")</f>
        <v>Wed</v>
      </c>
      <c r="S433" s="34">
        <f>WORKDAY(Table14[[#This Row],[Pay Date]],-3,'Non working days'!$A$3:$A$598)</f>
        <v>45772</v>
      </c>
      <c r="T433" s="31" t="str">
        <f>TEXT(Table14[[#This Row],[Upload Date]],"ddd")</f>
        <v>Fri</v>
      </c>
      <c r="U433" s="34">
        <f>WORKDAY(Table14[[#This Row],[Upload Date]],-5,'Non working days'!$A$3:$A$598)</f>
        <v>45763</v>
      </c>
      <c r="V433" s="31" t="str">
        <f>TEXT(Table14[[#This Row],[Deadline for Variation Submission]],"ddd")</f>
        <v>Wed</v>
      </c>
      <c r="W433" s="29"/>
      <c r="X433" s="1"/>
    </row>
    <row r="434" spans="1:24" x14ac:dyDescent="0.3">
      <c r="A434" t="str">
        <f>CONCATENATE(Table14[[#This Row],[Cipher]], " ",Table14[[#This Row],[Payment Type]])</f>
        <v>SM Prescribing GMS</v>
      </c>
      <c r="B434" s="30" t="s">
        <v>179</v>
      </c>
      <c r="C434" s="30" t="s">
        <v>39</v>
      </c>
      <c r="D434" s="30" t="s">
        <v>180</v>
      </c>
      <c r="E434" s="30" t="s">
        <v>44</v>
      </c>
      <c r="F434" s="30" t="s">
        <v>51</v>
      </c>
      <c r="G434" s="30"/>
      <c r="H43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34" s="31" t="str">
        <f>TEXT(Table14[[#This Row],[Standard Payment Date]],"ddd")</f>
        <v>Wed</v>
      </c>
      <c r="J434" s="31" t="str">
        <f>IF(ISNA(MATCH(Table14[[#This Row],[Standard Payment Date]],'Non working days'!$A$3:$A$226,0)),"N","Y")</f>
        <v>N</v>
      </c>
      <c r="K434" s="31" t="str">
        <f>IF(OR(Table14[[#This Row],[Unmodified Day of Week]]="Sat",Table14[[#This Row],[Unmodified Day of Week]]="Sun"),"Y","N")</f>
        <v>N</v>
      </c>
      <c r="L434" s="31" t="str">
        <f>IF(OR(Table14[[#This Row],[Bank Holiday?]]="Y",Table14[[#This Row],[Weekend?]]="Y"),"Y","N")</f>
        <v>N</v>
      </c>
      <c r="M434" s="31">
        <f>IF(AND(Table14[[#This Row],[Late if non working day]]="Late",Table14[[#This Row],[BH or Weekend]]="Y"),1,0)</f>
        <v>0</v>
      </c>
      <c r="N434" s="33">
        <f>NETWORKDAYS($H$2,Table14[[#This Row],[Standard Payment Date]],'Non working days'!$A$3:$A$27)</f>
        <v>20</v>
      </c>
      <c r="O434" s="33">
        <f>Table14[[#This Row],[NetWorkDays]]-1</f>
        <v>19</v>
      </c>
      <c r="P434" s="33">
        <f>Table14[[#This Row],[NetWorkDays]]</f>
        <v>20</v>
      </c>
      <c r="Q43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34" s="31" t="str">
        <f>TEXT(Table14[[#This Row],[Pay Date]],"ddd")</f>
        <v>Wed</v>
      </c>
      <c r="S434" s="34">
        <f>WORKDAY(Table14[[#This Row],[Pay Date]],-3,'Non working days'!$A$3:$A$598)</f>
        <v>45772</v>
      </c>
      <c r="T434" s="31" t="str">
        <f>TEXT(Table14[[#This Row],[Upload Date]],"ddd")</f>
        <v>Fri</v>
      </c>
      <c r="U434" s="34">
        <f>WORKDAY(Table14[[#This Row],[Upload Date]],-5,'Non working days'!$A$3:$A$598)</f>
        <v>45763</v>
      </c>
      <c r="V434" s="31" t="str">
        <f>TEXT(Table14[[#This Row],[Deadline for Variation Submission]],"ddd")</f>
        <v>Wed</v>
      </c>
      <c r="W434" s="29"/>
      <c r="X434" s="1"/>
    </row>
    <row r="435" spans="1:24" x14ac:dyDescent="0.3">
      <c r="A435" t="str">
        <f>CONCATENATE(Table14[[#This Row],[Cipher]], " ",Table14[[#This Row],[Payment Type]])</f>
        <v>SM Prescribing PMS</v>
      </c>
      <c r="B435" s="30" t="s">
        <v>179</v>
      </c>
      <c r="C435" s="30" t="s">
        <v>39</v>
      </c>
      <c r="D435" s="30" t="s">
        <v>180</v>
      </c>
      <c r="E435" s="30" t="s">
        <v>45</v>
      </c>
      <c r="F435" s="30" t="s">
        <v>51</v>
      </c>
      <c r="G435" s="30"/>
      <c r="H43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35" s="31" t="str">
        <f>TEXT(Table14[[#This Row],[Standard Payment Date]],"ddd")</f>
        <v>Wed</v>
      </c>
      <c r="J435" s="31" t="str">
        <f>IF(ISNA(MATCH(Table14[[#This Row],[Standard Payment Date]],'Non working days'!$A$3:$A$226,0)),"N","Y")</f>
        <v>N</v>
      </c>
      <c r="K435" s="31" t="str">
        <f>IF(OR(Table14[[#This Row],[Unmodified Day of Week]]="Sat",Table14[[#This Row],[Unmodified Day of Week]]="Sun"),"Y","N")</f>
        <v>N</v>
      </c>
      <c r="L435" s="31" t="str">
        <f>IF(OR(Table14[[#This Row],[Bank Holiday?]]="Y",Table14[[#This Row],[Weekend?]]="Y"),"Y","N")</f>
        <v>N</v>
      </c>
      <c r="M435" s="31">
        <f>IF(AND(Table14[[#This Row],[Late if non working day]]="Late",Table14[[#This Row],[BH or Weekend]]="Y"),1,0)</f>
        <v>0</v>
      </c>
      <c r="N435" s="33">
        <f>NETWORKDAYS($H$2,Table14[[#This Row],[Standard Payment Date]],'Non working days'!$A$3:$A$27)</f>
        <v>20</v>
      </c>
      <c r="O435" s="33">
        <f>Table14[[#This Row],[NetWorkDays]]-1</f>
        <v>19</v>
      </c>
      <c r="P435" s="33">
        <f>Table14[[#This Row],[NetWorkDays]]</f>
        <v>20</v>
      </c>
      <c r="Q43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35" s="31" t="str">
        <f>TEXT(Table14[[#This Row],[Pay Date]],"ddd")</f>
        <v>Wed</v>
      </c>
      <c r="S435" s="34">
        <f>WORKDAY(Table14[[#This Row],[Pay Date]],-3,'Non working days'!$A$3:$A$598)</f>
        <v>45772</v>
      </c>
      <c r="T435" s="31" t="str">
        <f>TEXT(Table14[[#This Row],[Upload Date]],"ddd")</f>
        <v>Fri</v>
      </c>
      <c r="U435" s="34">
        <f>WORKDAY(Table14[[#This Row],[Upload Date]],-5,'Non working days'!$A$3:$A$598)</f>
        <v>45763</v>
      </c>
      <c r="V435" s="31" t="str">
        <f>TEXT(Table14[[#This Row],[Deadline for Variation Submission]],"ddd")</f>
        <v>Wed</v>
      </c>
      <c r="W435" s="29"/>
      <c r="X435" s="1"/>
    </row>
    <row r="436" spans="1:24" x14ac:dyDescent="0.3">
      <c r="A436" t="str">
        <f>CONCATENATE(Table14[[#This Row],[Cipher]], " ",Table14[[#This Row],[Payment Type]])</f>
        <v>SM PMS Adhoc</v>
      </c>
      <c r="B436" s="30" t="s">
        <v>179</v>
      </c>
      <c r="C436" s="30" t="s">
        <v>39</v>
      </c>
      <c r="D436" s="30" t="s">
        <v>180</v>
      </c>
      <c r="E436" s="30" t="s">
        <v>56</v>
      </c>
      <c r="F436" s="30" t="s">
        <v>51</v>
      </c>
      <c r="G436" s="31"/>
      <c r="H43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36" s="31" t="str">
        <f>TEXT(Table14[[#This Row],[Standard Payment Date]],"ddd")</f>
        <v>Wed</v>
      </c>
      <c r="J436" s="31" t="str">
        <f>IF(ISNA(MATCH(Table14[[#This Row],[Standard Payment Date]],'Non working days'!$A$3:$A$226,0)),"N","Y")</f>
        <v>N</v>
      </c>
      <c r="K436" s="31" t="str">
        <f>IF(OR(Table14[[#This Row],[Unmodified Day of Week]]="Sat",Table14[[#This Row],[Unmodified Day of Week]]="Sun"),"Y","N")</f>
        <v>N</v>
      </c>
      <c r="L436" s="31" t="str">
        <f>IF(OR(Table14[[#This Row],[Bank Holiday?]]="Y",Table14[[#This Row],[Weekend?]]="Y"),"Y","N")</f>
        <v>N</v>
      </c>
      <c r="M436" s="31">
        <f>IF(AND(Table14[[#This Row],[Late if non working day]]="Late",Table14[[#This Row],[BH or Weekend]]="Y"),1,0)</f>
        <v>0</v>
      </c>
      <c r="N436" s="33">
        <f>NETWORKDAYS($H$2,Table14[[#This Row],[Standard Payment Date]],'Non working days'!$A$3:$A$27)</f>
        <v>20</v>
      </c>
      <c r="O436" s="33">
        <f>Table14[[#This Row],[NetWorkDays]]-1</f>
        <v>19</v>
      </c>
      <c r="P436" s="33">
        <f>Table14[[#This Row],[NetWorkDays]]</f>
        <v>20</v>
      </c>
      <c r="Q43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36" s="31" t="str">
        <f>TEXT(Table14[[#This Row],[Pay Date]],"ddd")</f>
        <v>Wed</v>
      </c>
      <c r="S436" s="34">
        <f>WORKDAY(Table14[[#This Row],[Pay Date]],-3,'Non working days'!$A$3:$A$598)</f>
        <v>45772</v>
      </c>
      <c r="T436" s="31" t="str">
        <f>TEXT(Table14[[#This Row],[Upload Date]],"ddd")</f>
        <v>Fri</v>
      </c>
      <c r="U436" s="34">
        <f>WORKDAY(Table14[[#This Row],[Upload Date]],-5,'Non working days'!$A$3:$A$598)</f>
        <v>45763</v>
      </c>
      <c r="V436" s="31" t="str">
        <f>TEXT(Table14[[#This Row],[Deadline for Variation Submission]],"ddd")</f>
        <v>Wed</v>
      </c>
      <c r="W436" s="29"/>
      <c r="X436" s="1"/>
    </row>
    <row r="437" spans="1:24" x14ac:dyDescent="0.3">
      <c r="A437" t="str">
        <f>CONCATENATE(Table14[[#This Row],[Cipher]], " ",Table14[[#This Row],[Payment Type]])</f>
        <v>SO A/PMS</v>
      </c>
      <c r="B437" s="30" t="s">
        <v>182</v>
      </c>
      <c r="C437" s="30" t="s">
        <v>39</v>
      </c>
      <c r="D437" s="30" t="s">
        <v>183</v>
      </c>
      <c r="E437" s="31" t="s">
        <v>49</v>
      </c>
      <c r="F437" s="30">
        <v>13</v>
      </c>
      <c r="G437" s="30"/>
      <c r="H43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45760</v>
      </c>
      <c r="I437" s="31" t="str">
        <f>TEXT(Table14[[#This Row],[Standard Payment Date]],"ddd")</f>
        <v>Sun</v>
      </c>
      <c r="J437" s="31" t="str">
        <f>IF(ISNA(MATCH(Table14[[#This Row],[Standard Payment Date]],'Non working days'!$A$3:$A$226,0)),"N","Y")</f>
        <v>N</v>
      </c>
      <c r="K437" s="31" t="str">
        <f>IF(OR(Table14[[#This Row],[Unmodified Day of Week]]="Sat",Table14[[#This Row],[Unmodified Day of Week]]="Sun"),"Y","N")</f>
        <v>Y</v>
      </c>
      <c r="L437" s="31" t="str">
        <f>IF(OR(Table14[[#This Row],[Bank Holiday?]]="Y",Table14[[#This Row],[Weekend?]]="Y"),"Y","N")</f>
        <v>Y</v>
      </c>
      <c r="M437" s="31">
        <f>IF(AND(Table14[[#This Row],[Late if non working day]]="Late",Table14[[#This Row],[BH or Weekend]]="Y"),1,0)</f>
        <v>0</v>
      </c>
      <c r="N437" s="33">
        <f>NETWORKDAYS($H$2,Table14[[#This Row],[Standard Payment Date]],'Non working days'!$A$3:$A$27)</f>
        <v>9</v>
      </c>
      <c r="O437" s="33">
        <f>Table14[[#This Row],[NetWorkDays]]-1</f>
        <v>8</v>
      </c>
      <c r="P437" s="33">
        <f>Table14[[#This Row],[NetWorkDays]]</f>
        <v>9</v>
      </c>
      <c r="Q43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45758</v>
      </c>
      <c r="R437" s="31" t="str">
        <f>TEXT(Table14[[#This Row],[Pay Date]],"ddd")</f>
        <v>Fri</v>
      </c>
      <c r="S437" s="34">
        <f>WORKDAY(Table14[[#This Row],[Pay Date]],-3,'Non working days'!$A$3:$A$598)</f>
        <v>45755</v>
      </c>
      <c r="T437" s="31" t="str">
        <f>TEXT(Table14[[#This Row],[Upload Date]],"ddd")</f>
        <v>Tue</v>
      </c>
      <c r="U437" s="34">
        <f>WORKDAY(Table14[[#This Row],[Upload Date]],-5,'Non working days'!$A$3:$A$598)</f>
        <v>45748</v>
      </c>
      <c r="V437" s="31" t="str">
        <f>TEXT(Table14[[#This Row],[Deadline for Variation Submission]],"ddd")</f>
        <v>Tue</v>
      </c>
      <c r="W437" s="29"/>
      <c r="X437" s="1"/>
    </row>
    <row r="438" spans="1:24" x14ac:dyDescent="0.3">
      <c r="A438" t="str">
        <f>CONCATENATE(Table14[[#This Row],[Cipher]], " ",Table14[[#This Row],[Payment Type]])</f>
        <v>SO Pharmacy</v>
      </c>
      <c r="B438" s="30" t="s">
        <v>182</v>
      </c>
      <c r="C438" s="30" t="s">
        <v>39</v>
      </c>
      <c r="D438" s="30" t="s">
        <v>183</v>
      </c>
      <c r="E438" s="31" t="s">
        <v>48</v>
      </c>
      <c r="F438" s="30">
        <v>14</v>
      </c>
      <c r="G438" s="31"/>
      <c r="H43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38" s="31" t="str">
        <f>TEXT(Table14[[#This Row],[Standard Payment Date]],"ddd")</f>
        <v>Mon</v>
      </c>
      <c r="J438" s="31" t="str">
        <f>IF(ISNA(MATCH(Table14[[#This Row],[Standard Payment Date]],'Non working days'!$A$3:$A$226,0)),"N","Y")</f>
        <v>N</v>
      </c>
      <c r="K438" s="31" t="str">
        <f>IF(OR(Table14[[#This Row],[Unmodified Day of Week]]="Sat",Table14[[#This Row],[Unmodified Day of Week]]="Sun"),"Y","N")</f>
        <v>N</v>
      </c>
      <c r="L438" s="31" t="str">
        <f>IF(OR(Table14[[#This Row],[Bank Holiday?]]="Y",Table14[[#This Row],[Weekend?]]="Y"),"Y","N")</f>
        <v>N</v>
      </c>
      <c r="M438" s="31">
        <f>IF(AND(Table14[[#This Row],[Late if non working day]]="Late",Table14[[#This Row],[BH or Weekend]]="Y"),1,0)</f>
        <v>0</v>
      </c>
      <c r="N438" s="33">
        <f>NETWORKDAYS($H$2,Table14[[#This Row],[Standard Payment Date]],'Non working days'!$A$3:$A$27)</f>
        <v>10</v>
      </c>
      <c r="O438" s="33">
        <f>Table14[[#This Row],[NetWorkDays]]-1</f>
        <v>9</v>
      </c>
      <c r="P438" s="33">
        <f>Table14[[#This Row],[NetWorkDays]]</f>
        <v>10</v>
      </c>
      <c r="Q43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38" s="31" t="str">
        <f>TEXT(Table14[[#This Row],[Pay Date]],"ddd")</f>
        <v>Mon</v>
      </c>
      <c r="S438" s="34">
        <f>WORKDAY(Table14[[#This Row],[Pay Date]],-3,'Non working days'!$A$3:$A$598)</f>
        <v>45756</v>
      </c>
      <c r="T438" s="31" t="str">
        <f>TEXT(Table14[[#This Row],[Upload Date]],"ddd")</f>
        <v>Wed</v>
      </c>
      <c r="U438" s="34">
        <f>WORKDAY(Table14[[#This Row],[Upload Date]],-5,'Non working days'!$A$3:$A$598)</f>
        <v>45749</v>
      </c>
      <c r="V438" s="31" t="str">
        <f>TEXT(Table14[[#This Row],[Deadline for Variation Submission]],"ddd")</f>
        <v>Wed</v>
      </c>
      <c r="W438" s="29"/>
      <c r="X438" s="1"/>
    </row>
    <row r="439" spans="1:24" x14ac:dyDescent="0.3">
      <c r="A439" t="str">
        <f>CONCATENATE(Table14[[#This Row],[Cipher]], " ",Table14[[#This Row],[Payment Type]])</f>
        <v>SO GMS</v>
      </c>
      <c r="B439" s="30" t="s">
        <v>182</v>
      </c>
      <c r="C439" s="30" t="s">
        <v>39</v>
      </c>
      <c r="D439" s="30" t="s">
        <v>183</v>
      </c>
      <c r="E439" s="30" t="s">
        <v>50</v>
      </c>
      <c r="F439" s="30">
        <v>25</v>
      </c>
      <c r="G439" s="31"/>
      <c r="H43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439" s="31" t="str">
        <f>TEXT(Table14[[#This Row],[Standard Payment Date]],"ddd")</f>
        <v>Fri</v>
      </c>
      <c r="J439" s="31" t="str">
        <f>IF(ISNA(MATCH(Table14[[#This Row],[Standard Payment Date]],'Non working days'!$A$3:$A$226,0)),"N","Y")</f>
        <v>N</v>
      </c>
      <c r="K439" s="31" t="str">
        <f>IF(OR(Table14[[#This Row],[Unmodified Day of Week]]="Sat",Table14[[#This Row],[Unmodified Day of Week]]="Sun"),"Y","N")</f>
        <v>N</v>
      </c>
      <c r="L439" s="31" t="str">
        <f>IF(OR(Table14[[#This Row],[Bank Holiday?]]="Y",Table14[[#This Row],[Weekend?]]="Y"),"Y","N")</f>
        <v>N</v>
      </c>
      <c r="M439" s="31">
        <f>IF(AND(Table14[[#This Row],[Late if non working day]]="Late",Table14[[#This Row],[BH or Weekend]]="Y"),1,0)</f>
        <v>0</v>
      </c>
      <c r="N439" s="33">
        <f>NETWORKDAYS($H$2,Table14[[#This Row],[Standard Payment Date]],'Non working days'!$A$3:$A$27)</f>
        <v>17</v>
      </c>
      <c r="O439" s="33">
        <f>Table14[[#This Row],[NetWorkDays]]-1</f>
        <v>16</v>
      </c>
      <c r="P439" s="33">
        <f>Table14[[#This Row],[NetWorkDays]]</f>
        <v>17</v>
      </c>
      <c r="Q43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439" s="31" t="str">
        <f>TEXT(Table14[[#This Row],[Pay Date]],"ddd")</f>
        <v>Fri</v>
      </c>
      <c r="S439" s="34">
        <f>WORKDAY(Table14[[#This Row],[Pay Date]],-3,'Non working days'!$A$3:$A$598)</f>
        <v>45769</v>
      </c>
      <c r="T439" s="31" t="str">
        <f>TEXT(Table14[[#This Row],[Upload Date]],"ddd")</f>
        <v>Tue</v>
      </c>
      <c r="U439" s="34">
        <f>WORKDAY(Table14[[#This Row],[Upload Date]],-5,'Non working days'!$A$3:$A$598)</f>
        <v>45758</v>
      </c>
      <c r="V439" s="31" t="str">
        <f>TEXT(Table14[[#This Row],[Deadline for Variation Submission]],"ddd")</f>
        <v>Fri</v>
      </c>
      <c r="W439" s="29"/>
      <c r="X439" s="1"/>
    </row>
    <row r="440" spans="1:24" x14ac:dyDescent="0.3">
      <c r="A440" t="str">
        <f>CONCATENATE(Table14[[#This Row],[Cipher]], " ",Table14[[#This Row],[Payment Type]])</f>
        <v>SO Registrar GMS</v>
      </c>
      <c r="B440" s="30" t="s">
        <v>182</v>
      </c>
      <c r="C440" s="30" t="s">
        <v>39</v>
      </c>
      <c r="D440" s="30" t="s">
        <v>183</v>
      </c>
      <c r="E440" s="31" t="s">
        <v>46</v>
      </c>
      <c r="F440" s="30">
        <v>25</v>
      </c>
      <c r="G440" s="31"/>
      <c r="H44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440" s="31" t="str">
        <f>TEXT(Table14[[#This Row],[Standard Payment Date]],"ddd")</f>
        <v>Fri</v>
      </c>
      <c r="J440" s="31" t="str">
        <f>IF(ISNA(MATCH(Table14[[#This Row],[Standard Payment Date]],'Non working days'!$A$3:$A$226,0)),"N","Y")</f>
        <v>N</v>
      </c>
      <c r="K440" s="31" t="str">
        <f>IF(OR(Table14[[#This Row],[Unmodified Day of Week]]="Sat",Table14[[#This Row],[Unmodified Day of Week]]="Sun"),"Y","N")</f>
        <v>N</v>
      </c>
      <c r="L440" s="31" t="str">
        <f>IF(OR(Table14[[#This Row],[Bank Holiday?]]="Y",Table14[[#This Row],[Weekend?]]="Y"),"Y","N")</f>
        <v>N</v>
      </c>
      <c r="M440" s="31">
        <f>IF(AND(Table14[[#This Row],[Late if non working day]]="Late",Table14[[#This Row],[BH or Weekend]]="Y"),1,0)</f>
        <v>0</v>
      </c>
      <c r="N440" s="33">
        <f>NETWORKDAYS($H$2,Table14[[#This Row],[Standard Payment Date]],'Non working days'!$A$3:$A$27)</f>
        <v>17</v>
      </c>
      <c r="O440" s="33">
        <f>Table14[[#This Row],[NetWorkDays]]-1</f>
        <v>16</v>
      </c>
      <c r="P440" s="33">
        <f>Table14[[#This Row],[NetWorkDays]]</f>
        <v>17</v>
      </c>
      <c r="Q44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440" s="31" t="str">
        <f>TEXT(Table14[[#This Row],[Pay Date]],"ddd")</f>
        <v>Fri</v>
      </c>
      <c r="S440" s="34">
        <f>WORKDAY(Table14[[#This Row],[Pay Date]],-3,'Non working days'!$A$3:$A$598)</f>
        <v>45769</v>
      </c>
      <c r="T440" s="31" t="str">
        <f>TEXT(Table14[[#This Row],[Upload Date]],"ddd")</f>
        <v>Tue</v>
      </c>
      <c r="U440" s="34">
        <f>WORKDAY(Table14[[#This Row],[Upload Date]],-5,'Non working days'!$A$3:$A$598)</f>
        <v>45758</v>
      </c>
      <c r="V440" s="31" t="str">
        <f>TEXT(Table14[[#This Row],[Deadline for Variation Submission]],"ddd")</f>
        <v>Fri</v>
      </c>
      <c r="W440" s="29"/>
      <c r="X440" s="1"/>
    </row>
    <row r="441" spans="1:24" x14ac:dyDescent="0.3">
      <c r="A441" t="str">
        <f>CONCATENATE(Table14[[#This Row],[Cipher]], " ",Table14[[#This Row],[Payment Type]])</f>
        <v>SO PMS Adhoc</v>
      </c>
      <c r="B441" s="30" t="s">
        <v>182</v>
      </c>
      <c r="C441" s="30" t="s">
        <v>39</v>
      </c>
      <c r="D441" s="30" t="s">
        <v>183</v>
      </c>
      <c r="E441" s="30" t="s">
        <v>56</v>
      </c>
      <c r="F441" s="30">
        <v>25</v>
      </c>
      <c r="G441" s="31"/>
      <c r="H44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441" s="31" t="str">
        <f>TEXT(Table14[[#This Row],[Standard Payment Date]],"ddd")</f>
        <v>Fri</v>
      </c>
      <c r="J441" s="31" t="str">
        <f>IF(ISNA(MATCH(Table14[[#This Row],[Standard Payment Date]],'Non working days'!$A$3:$A$226,0)),"N","Y")</f>
        <v>N</v>
      </c>
      <c r="K441" s="31" t="str">
        <f>IF(OR(Table14[[#This Row],[Unmodified Day of Week]]="Sat",Table14[[#This Row],[Unmodified Day of Week]]="Sun"),"Y","N")</f>
        <v>N</v>
      </c>
      <c r="L441" s="31" t="str">
        <f>IF(OR(Table14[[#This Row],[Bank Holiday?]]="Y",Table14[[#This Row],[Weekend?]]="Y"),"Y","N")</f>
        <v>N</v>
      </c>
      <c r="M441" s="31">
        <f>IF(AND(Table14[[#This Row],[Late if non working day]]="Late",Table14[[#This Row],[BH or Weekend]]="Y"),1,0)</f>
        <v>0</v>
      </c>
      <c r="N441" s="33">
        <f>NETWORKDAYS($H$2,Table14[[#This Row],[Standard Payment Date]],'Non working days'!$A$3:$A$27)</f>
        <v>17</v>
      </c>
      <c r="O441" s="33">
        <f>Table14[[#This Row],[NetWorkDays]]-1</f>
        <v>16</v>
      </c>
      <c r="P441" s="33">
        <f>Table14[[#This Row],[NetWorkDays]]</f>
        <v>17</v>
      </c>
      <c r="Q44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441" s="31" t="str">
        <f>TEXT(Table14[[#This Row],[Pay Date]],"ddd")</f>
        <v>Fri</v>
      </c>
      <c r="S441" s="34">
        <f>WORKDAY(Table14[[#This Row],[Pay Date]],-3,'Non working days'!$A$3:$A$598)</f>
        <v>45769</v>
      </c>
      <c r="T441" s="31" t="str">
        <f>TEXT(Table14[[#This Row],[Upload Date]],"ddd")</f>
        <v>Tue</v>
      </c>
      <c r="U441" s="34">
        <f>WORKDAY(Table14[[#This Row],[Upload Date]],-5,'Non working days'!$A$3:$A$598)</f>
        <v>45758</v>
      </c>
      <c r="V441" s="31" t="str">
        <f>TEXT(Table14[[#This Row],[Deadline for Variation Submission]],"ddd")</f>
        <v>Fri</v>
      </c>
      <c r="W441" s="29"/>
      <c r="X441" s="1"/>
    </row>
    <row r="442" spans="1:24" x14ac:dyDescent="0.3">
      <c r="A442" t="str">
        <f>CONCATENATE(Table14[[#This Row],[Cipher]], " ",Table14[[#This Row],[Payment Type]])</f>
        <v>SO Dispensing GMS</v>
      </c>
      <c r="B442" s="30" t="s">
        <v>182</v>
      </c>
      <c r="C442" s="30" t="s">
        <v>39</v>
      </c>
      <c r="D442" s="30" t="s">
        <v>183</v>
      </c>
      <c r="E442" s="31" t="s">
        <v>41</v>
      </c>
      <c r="F442" s="30" t="s">
        <v>51</v>
      </c>
      <c r="G442" s="30"/>
      <c r="H44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42" s="31" t="str">
        <f>TEXT(Table14[[#This Row],[Standard Payment Date]],"ddd")</f>
        <v>Wed</v>
      </c>
      <c r="J442" s="31" t="str">
        <f>IF(ISNA(MATCH(Table14[[#This Row],[Standard Payment Date]],'Non working days'!$A$3:$A$226,0)),"N","Y")</f>
        <v>N</v>
      </c>
      <c r="K442" s="31" t="str">
        <f>IF(OR(Table14[[#This Row],[Unmodified Day of Week]]="Sat",Table14[[#This Row],[Unmodified Day of Week]]="Sun"),"Y","N")</f>
        <v>N</v>
      </c>
      <c r="L442" s="31" t="str">
        <f>IF(OR(Table14[[#This Row],[Bank Holiday?]]="Y",Table14[[#This Row],[Weekend?]]="Y"),"Y","N")</f>
        <v>N</v>
      </c>
      <c r="M442" s="31">
        <f>IF(AND(Table14[[#This Row],[Late if non working day]]="Late",Table14[[#This Row],[BH or Weekend]]="Y"),1,0)</f>
        <v>0</v>
      </c>
      <c r="N442" s="33">
        <f>NETWORKDAYS($H$2,Table14[[#This Row],[Standard Payment Date]],'Non working days'!$A$3:$A$27)</f>
        <v>20</v>
      </c>
      <c r="O442" s="33">
        <f>Table14[[#This Row],[NetWorkDays]]-1</f>
        <v>19</v>
      </c>
      <c r="P442" s="33">
        <f>Table14[[#This Row],[NetWorkDays]]</f>
        <v>20</v>
      </c>
      <c r="Q44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42" s="31" t="str">
        <f>TEXT(Table14[[#This Row],[Pay Date]],"ddd")</f>
        <v>Wed</v>
      </c>
      <c r="S442" s="34">
        <f>WORKDAY(Table14[[#This Row],[Pay Date]],-3,'Non working days'!$A$3:$A$598)</f>
        <v>45772</v>
      </c>
      <c r="T442" s="31" t="str">
        <f>TEXT(Table14[[#This Row],[Upload Date]],"ddd")</f>
        <v>Fri</v>
      </c>
      <c r="U442" s="34">
        <f>WORKDAY(Table14[[#This Row],[Upload Date]],-5,'Non working days'!$A$3:$A$598)</f>
        <v>45763</v>
      </c>
      <c r="V442" s="31" t="str">
        <f>TEXT(Table14[[#This Row],[Deadline for Variation Submission]],"ddd")</f>
        <v>Wed</v>
      </c>
      <c r="W442" s="29"/>
      <c r="X442" s="1"/>
    </row>
    <row r="443" spans="1:24" x14ac:dyDescent="0.3">
      <c r="A443" t="str">
        <f>CONCATENATE(Table14[[#This Row],[Cipher]], " ",Table14[[#This Row],[Payment Type]])</f>
        <v>SO Dispensing PMS</v>
      </c>
      <c r="B443" s="30" t="s">
        <v>182</v>
      </c>
      <c r="C443" s="30" t="s">
        <v>39</v>
      </c>
      <c r="D443" s="30" t="s">
        <v>183</v>
      </c>
      <c r="E443" s="30" t="s">
        <v>43</v>
      </c>
      <c r="F443" s="30" t="s">
        <v>51</v>
      </c>
      <c r="G443" s="30"/>
      <c r="H44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43" s="31" t="str">
        <f>TEXT(Table14[[#This Row],[Standard Payment Date]],"ddd")</f>
        <v>Wed</v>
      </c>
      <c r="J443" s="31" t="str">
        <f>IF(ISNA(MATCH(Table14[[#This Row],[Standard Payment Date]],'Non working days'!$A$3:$A$226,0)),"N","Y")</f>
        <v>N</v>
      </c>
      <c r="K443" s="31" t="str">
        <f>IF(OR(Table14[[#This Row],[Unmodified Day of Week]]="Sat",Table14[[#This Row],[Unmodified Day of Week]]="Sun"),"Y","N")</f>
        <v>N</v>
      </c>
      <c r="L443" s="31" t="str">
        <f>IF(OR(Table14[[#This Row],[Bank Holiday?]]="Y",Table14[[#This Row],[Weekend?]]="Y"),"Y","N")</f>
        <v>N</v>
      </c>
      <c r="M443" s="31">
        <f>IF(AND(Table14[[#This Row],[Late if non working day]]="Late",Table14[[#This Row],[BH or Weekend]]="Y"),1,0)</f>
        <v>0</v>
      </c>
      <c r="N443" s="33">
        <f>NETWORKDAYS($H$2,Table14[[#This Row],[Standard Payment Date]],'Non working days'!$A$3:$A$27)</f>
        <v>20</v>
      </c>
      <c r="O443" s="33">
        <f>Table14[[#This Row],[NetWorkDays]]-1</f>
        <v>19</v>
      </c>
      <c r="P443" s="33">
        <f>Table14[[#This Row],[NetWorkDays]]</f>
        <v>20</v>
      </c>
      <c r="Q44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43" s="31" t="str">
        <f>TEXT(Table14[[#This Row],[Pay Date]],"ddd")</f>
        <v>Wed</v>
      </c>
      <c r="S443" s="34">
        <f>WORKDAY(Table14[[#This Row],[Pay Date]],-3,'Non working days'!$A$3:$A$598)</f>
        <v>45772</v>
      </c>
      <c r="T443" s="31" t="str">
        <f>TEXT(Table14[[#This Row],[Upload Date]],"ddd")</f>
        <v>Fri</v>
      </c>
      <c r="U443" s="34">
        <f>WORKDAY(Table14[[#This Row],[Upload Date]],-5,'Non working days'!$A$3:$A$598)</f>
        <v>45763</v>
      </c>
      <c r="V443" s="31" t="str">
        <f>TEXT(Table14[[#This Row],[Deadline for Variation Submission]],"ddd")</f>
        <v>Wed</v>
      </c>
      <c r="W443" s="29"/>
      <c r="X443" s="1"/>
    </row>
    <row r="444" spans="1:24" x14ac:dyDescent="0.3">
      <c r="A444" t="str">
        <f>CONCATENATE(Table14[[#This Row],[Cipher]], " ",Table14[[#This Row],[Payment Type]])</f>
        <v>SO Prescribing GMS</v>
      </c>
      <c r="B444" s="30" t="s">
        <v>182</v>
      </c>
      <c r="C444" s="30" t="s">
        <v>39</v>
      </c>
      <c r="D444" s="30" t="s">
        <v>183</v>
      </c>
      <c r="E444" s="30" t="s">
        <v>44</v>
      </c>
      <c r="F444" s="30" t="s">
        <v>51</v>
      </c>
      <c r="G444" s="30"/>
      <c r="H44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44" s="31" t="str">
        <f>TEXT(Table14[[#This Row],[Standard Payment Date]],"ddd")</f>
        <v>Wed</v>
      </c>
      <c r="J444" s="31" t="str">
        <f>IF(ISNA(MATCH(Table14[[#This Row],[Standard Payment Date]],'Non working days'!$A$3:$A$226,0)),"N","Y")</f>
        <v>N</v>
      </c>
      <c r="K444" s="31" t="str">
        <f>IF(OR(Table14[[#This Row],[Unmodified Day of Week]]="Sat",Table14[[#This Row],[Unmodified Day of Week]]="Sun"),"Y","N")</f>
        <v>N</v>
      </c>
      <c r="L444" s="31" t="str">
        <f>IF(OR(Table14[[#This Row],[Bank Holiday?]]="Y",Table14[[#This Row],[Weekend?]]="Y"),"Y","N")</f>
        <v>N</v>
      </c>
      <c r="M444" s="31">
        <f>IF(AND(Table14[[#This Row],[Late if non working day]]="Late",Table14[[#This Row],[BH or Weekend]]="Y"),1,0)</f>
        <v>0</v>
      </c>
      <c r="N444" s="33">
        <f>NETWORKDAYS($H$2,Table14[[#This Row],[Standard Payment Date]],'Non working days'!$A$3:$A$27)</f>
        <v>20</v>
      </c>
      <c r="O444" s="33">
        <f>Table14[[#This Row],[NetWorkDays]]-1</f>
        <v>19</v>
      </c>
      <c r="P444" s="33">
        <f>Table14[[#This Row],[NetWorkDays]]</f>
        <v>20</v>
      </c>
      <c r="Q44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44" s="31" t="str">
        <f>TEXT(Table14[[#This Row],[Pay Date]],"ddd")</f>
        <v>Wed</v>
      </c>
      <c r="S444" s="34">
        <f>WORKDAY(Table14[[#This Row],[Pay Date]],-3,'Non working days'!$A$3:$A$598)</f>
        <v>45772</v>
      </c>
      <c r="T444" s="31" t="str">
        <f>TEXT(Table14[[#This Row],[Upload Date]],"ddd")</f>
        <v>Fri</v>
      </c>
      <c r="U444" s="34">
        <f>WORKDAY(Table14[[#This Row],[Upload Date]],-5,'Non working days'!$A$3:$A$598)</f>
        <v>45763</v>
      </c>
      <c r="V444" s="31" t="str">
        <f>TEXT(Table14[[#This Row],[Deadline for Variation Submission]],"ddd")</f>
        <v>Wed</v>
      </c>
      <c r="W444" s="29"/>
      <c r="X444" s="1"/>
    </row>
    <row r="445" spans="1:24" x14ac:dyDescent="0.3">
      <c r="A445" t="str">
        <f>CONCATENATE(Table14[[#This Row],[Cipher]], " ",Table14[[#This Row],[Payment Type]])</f>
        <v>SO Prescribing PMS</v>
      </c>
      <c r="B445" s="30" t="s">
        <v>182</v>
      </c>
      <c r="C445" s="30" t="s">
        <v>39</v>
      </c>
      <c r="D445" s="30" t="s">
        <v>183</v>
      </c>
      <c r="E445" s="30" t="s">
        <v>45</v>
      </c>
      <c r="F445" s="30" t="s">
        <v>51</v>
      </c>
      <c r="G445" s="30"/>
      <c r="H44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45" s="31" t="str">
        <f>TEXT(Table14[[#This Row],[Standard Payment Date]],"ddd")</f>
        <v>Wed</v>
      </c>
      <c r="J445" s="31" t="str">
        <f>IF(ISNA(MATCH(Table14[[#This Row],[Standard Payment Date]],'Non working days'!$A$3:$A$226,0)),"N","Y")</f>
        <v>N</v>
      </c>
      <c r="K445" s="31" t="str">
        <f>IF(OR(Table14[[#This Row],[Unmodified Day of Week]]="Sat",Table14[[#This Row],[Unmodified Day of Week]]="Sun"),"Y","N")</f>
        <v>N</v>
      </c>
      <c r="L445" s="31" t="str">
        <f>IF(OR(Table14[[#This Row],[Bank Holiday?]]="Y",Table14[[#This Row],[Weekend?]]="Y"),"Y","N")</f>
        <v>N</v>
      </c>
      <c r="M445" s="31">
        <f>IF(AND(Table14[[#This Row],[Late if non working day]]="Late",Table14[[#This Row],[BH or Weekend]]="Y"),1,0)</f>
        <v>0</v>
      </c>
      <c r="N445" s="33">
        <f>NETWORKDAYS($H$2,Table14[[#This Row],[Standard Payment Date]],'Non working days'!$A$3:$A$27)</f>
        <v>20</v>
      </c>
      <c r="O445" s="33">
        <f>Table14[[#This Row],[NetWorkDays]]-1</f>
        <v>19</v>
      </c>
      <c r="P445" s="33">
        <f>Table14[[#This Row],[NetWorkDays]]</f>
        <v>20</v>
      </c>
      <c r="Q44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45" s="31" t="str">
        <f>TEXT(Table14[[#This Row],[Pay Date]],"ddd")</f>
        <v>Wed</v>
      </c>
      <c r="S445" s="34">
        <f>WORKDAY(Table14[[#This Row],[Pay Date]],-3,'Non working days'!$A$3:$A$598)</f>
        <v>45772</v>
      </c>
      <c r="T445" s="31" t="str">
        <f>TEXT(Table14[[#This Row],[Upload Date]],"ddd")</f>
        <v>Fri</v>
      </c>
      <c r="U445" s="34">
        <f>WORKDAY(Table14[[#This Row],[Upload Date]],-5,'Non working days'!$A$3:$A$598)</f>
        <v>45763</v>
      </c>
      <c r="V445" s="31" t="str">
        <f>TEXT(Table14[[#This Row],[Deadline for Variation Submission]],"ddd")</f>
        <v>Wed</v>
      </c>
      <c r="W445" s="29"/>
      <c r="X445" s="1"/>
    </row>
    <row r="446" spans="1:24" x14ac:dyDescent="0.3">
      <c r="A446" t="str">
        <f>CONCATENATE(Table14[[#This Row],[Cipher]], " ",Table14[[#This Row],[Payment Type]])</f>
        <v>SOP Pharmacy</v>
      </c>
      <c r="B446" s="30" t="s">
        <v>184</v>
      </c>
      <c r="C446" s="30" t="s">
        <v>39</v>
      </c>
      <c r="D446" s="30" t="s">
        <v>185</v>
      </c>
      <c r="E446" s="31" t="s">
        <v>48</v>
      </c>
      <c r="F446" s="30">
        <v>14</v>
      </c>
      <c r="G446" s="31"/>
      <c r="H44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46" s="31" t="str">
        <f>TEXT(Table14[[#This Row],[Standard Payment Date]],"ddd")</f>
        <v>Mon</v>
      </c>
      <c r="J446" s="31" t="str">
        <f>IF(ISNA(MATCH(Table14[[#This Row],[Standard Payment Date]],'Non working days'!$A$3:$A$226,0)),"N","Y")</f>
        <v>N</v>
      </c>
      <c r="K446" s="31" t="str">
        <f>IF(OR(Table14[[#This Row],[Unmodified Day of Week]]="Sat",Table14[[#This Row],[Unmodified Day of Week]]="Sun"),"Y","N")</f>
        <v>N</v>
      </c>
      <c r="L446" s="31" t="str">
        <f>IF(OR(Table14[[#This Row],[Bank Holiday?]]="Y",Table14[[#This Row],[Weekend?]]="Y"),"Y","N")</f>
        <v>N</v>
      </c>
      <c r="M446" s="31">
        <f>IF(AND(Table14[[#This Row],[Late if non working day]]="Late",Table14[[#This Row],[BH or Weekend]]="Y"),1,0)</f>
        <v>0</v>
      </c>
      <c r="N446" s="33">
        <f>NETWORKDAYS($H$2,Table14[[#This Row],[Standard Payment Date]],'Non working days'!$A$3:$A$27)</f>
        <v>10</v>
      </c>
      <c r="O446" s="33">
        <f>Table14[[#This Row],[NetWorkDays]]-1</f>
        <v>9</v>
      </c>
      <c r="P446" s="33">
        <f>Table14[[#This Row],[NetWorkDays]]</f>
        <v>10</v>
      </c>
      <c r="Q44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46" s="31" t="str">
        <f>TEXT(Table14[[#This Row],[Pay Date]],"ddd")</f>
        <v>Mon</v>
      </c>
      <c r="S446" s="34">
        <f>WORKDAY(Table14[[#This Row],[Pay Date]],-3,'Non working days'!$A$3:$A$598)</f>
        <v>45756</v>
      </c>
      <c r="T446" s="31" t="str">
        <f>TEXT(Table14[[#This Row],[Upload Date]],"ddd")</f>
        <v>Wed</v>
      </c>
      <c r="U446" s="34">
        <f>WORKDAY(Table14[[#This Row],[Upload Date]],-5,'Non working days'!$A$3:$A$598)</f>
        <v>45749</v>
      </c>
      <c r="V446" s="31" t="str">
        <f>TEXT(Table14[[#This Row],[Deadline for Variation Submission]],"ddd")</f>
        <v>Wed</v>
      </c>
      <c r="W446" s="29"/>
      <c r="X446" s="1"/>
    </row>
    <row r="447" spans="1:24" x14ac:dyDescent="0.3">
      <c r="A447" t="str">
        <f>CONCATENATE(Table14[[#This Row],[Cipher]], " ",Table14[[#This Row],[Payment Type]])</f>
        <v>SOP GMS</v>
      </c>
      <c r="B447" s="30" t="s">
        <v>184</v>
      </c>
      <c r="C447" s="30" t="s">
        <v>39</v>
      </c>
      <c r="D447" s="30" t="s">
        <v>185</v>
      </c>
      <c r="E447" s="30" t="s">
        <v>50</v>
      </c>
      <c r="F447" s="30">
        <v>15</v>
      </c>
      <c r="G447" s="31"/>
      <c r="H44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47" s="31" t="str">
        <f>TEXT(Table14[[#This Row],[Standard Payment Date]],"ddd")</f>
        <v>Tue</v>
      </c>
      <c r="J447" s="31" t="str">
        <f>IF(ISNA(MATCH(Table14[[#This Row],[Standard Payment Date]],'Non working days'!$A$3:$A$226,0)),"N","Y")</f>
        <v>N</v>
      </c>
      <c r="K447" s="31" t="str">
        <f>IF(OR(Table14[[#This Row],[Unmodified Day of Week]]="Sat",Table14[[#This Row],[Unmodified Day of Week]]="Sun"),"Y","N")</f>
        <v>N</v>
      </c>
      <c r="L447" s="31" t="str">
        <f>IF(OR(Table14[[#This Row],[Bank Holiday?]]="Y",Table14[[#This Row],[Weekend?]]="Y"),"Y","N")</f>
        <v>N</v>
      </c>
      <c r="M447" s="31">
        <f>IF(AND(Table14[[#This Row],[Late if non working day]]="Late",Table14[[#This Row],[BH or Weekend]]="Y"),1,0)</f>
        <v>0</v>
      </c>
      <c r="N447" s="33">
        <f>NETWORKDAYS($H$2,Table14[[#This Row],[Standard Payment Date]],'Non working days'!$A$3:$A$27)</f>
        <v>11</v>
      </c>
      <c r="O447" s="33">
        <f>Table14[[#This Row],[NetWorkDays]]-1</f>
        <v>10</v>
      </c>
      <c r="P447" s="33">
        <f>Table14[[#This Row],[NetWorkDays]]</f>
        <v>11</v>
      </c>
      <c r="Q44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47" s="31" t="str">
        <f>TEXT(Table14[[#This Row],[Pay Date]],"ddd")</f>
        <v>Tue</v>
      </c>
      <c r="S447" s="34">
        <f>WORKDAY(Table14[[#This Row],[Pay Date]],-3,'Non working days'!$A$3:$A$598)</f>
        <v>45757</v>
      </c>
      <c r="T447" s="31" t="str">
        <f>TEXT(Table14[[#This Row],[Upload Date]],"ddd")</f>
        <v>Thu</v>
      </c>
      <c r="U447" s="34">
        <f>WORKDAY(Table14[[#This Row],[Upload Date]],-5,'Non working days'!$A$3:$A$598)</f>
        <v>45750</v>
      </c>
      <c r="V447" s="31" t="str">
        <f>TEXT(Table14[[#This Row],[Deadline for Variation Submission]],"ddd")</f>
        <v>Thu</v>
      </c>
      <c r="W447" s="29"/>
      <c r="X447" s="1"/>
    </row>
    <row r="448" spans="1:24" x14ac:dyDescent="0.3">
      <c r="A448" t="str">
        <f>CONCATENATE(Table14[[#This Row],[Cipher]], " ",Table14[[#This Row],[Payment Type]])</f>
        <v>SOP A/PMS</v>
      </c>
      <c r="B448" s="30" t="s">
        <v>184</v>
      </c>
      <c r="C448" s="30" t="s">
        <v>39</v>
      </c>
      <c r="D448" s="30" t="s">
        <v>185</v>
      </c>
      <c r="E448" s="31" t="s">
        <v>49</v>
      </c>
      <c r="F448" s="30">
        <v>15</v>
      </c>
      <c r="G448" s="30"/>
      <c r="H44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48" s="31" t="str">
        <f>TEXT(Table14[[#This Row],[Standard Payment Date]],"ddd")</f>
        <v>Tue</v>
      </c>
      <c r="J448" s="31" t="str">
        <f>IF(ISNA(MATCH(Table14[[#This Row],[Standard Payment Date]],'Non working days'!$A$3:$A$226,0)),"N","Y")</f>
        <v>N</v>
      </c>
      <c r="K448" s="31" t="str">
        <f>IF(OR(Table14[[#This Row],[Unmodified Day of Week]]="Sat",Table14[[#This Row],[Unmodified Day of Week]]="Sun"),"Y","N")</f>
        <v>N</v>
      </c>
      <c r="L448" s="31" t="str">
        <f>IF(OR(Table14[[#This Row],[Bank Holiday?]]="Y",Table14[[#This Row],[Weekend?]]="Y"),"Y","N")</f>
        <v>N</v>
      </c>
      <c r="M448" s="31">
        <f>IF(AND(Table14[[#This Row],[Late if non working day]]="Late",Table14[[#This Row],[BH or Weekend]]="Y"),1,0)</f>
        <v>0</v>
      </c>
      <c r="N448" s="33">
        <f>NETWORKDAYS($H$2,Table14[[#This Row],[Standard Payment Date]],'Non working days'!$A$3:$A$27)</f>
        <v>11</v>
      </c>
      <c r="O448" s="33">
        <f>Table14[[#This Row],[NetWorkDays]]-1</f>
        <v>10</v>
      </c>
      <c r="P448" s="33">
        <f>Table14[[#This Row],[NetWorkDays]]</f>
        <v>11</v>
      </c>
      <c r="Q44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48" s="31" t="str">
        <f>TEXT(Table14[[#This Row],[Pay Date]],"ddd")</f>
        <v>Tue</v>
      </c>
      <c r="S448" s="34">
        <f>WORKDAY(Table14[[#This Row],[Pay Date]],-3,'Non working days'!$A$3:$A$598)</f>
        <v>45757</v>
      </c>
      <c r="T448" s="31" t="str">
        <f>TEXT(Table14[[#This Row],[Upload Date]],"ddd")</f>
        <v>Thu</v>
      </c>
      <c r="U448" s="34">
        <f>WORKDAY(Table14[[#This Row],[Upload Date]],-5,'Non working days'!$A$3:$A$598)</f>
        <v>45750</v>
      </c>
      <c r="V448" s="31" t="str">
        <f>TEXT(Table14[[#This Row],[Deadline for Variation Submission]],"ddd")</f>
        <v>Thu</v>
      </c>
      <c r="W448" s="29"/>
      <c r="X448" s="1"/>
    </row>
    <row r="449" spans="1:24" x14ac:dyDescent="0.3">
      <c r="A449" t="str">
        <f>CONCATENATE(Table14[[#This Row],[Cipher]], " ",Table14[[#This Row],[Payment Type]])</f>
        <v>SOP Prescribing GMS</v>
      </c>
      <c r="B449" s="30" t="s">
        <v>184</v>
      </c>
      <c r="C449" s="30" t="s">
        <v>39</v>
      </c>
      <c r="D449" s="30" t="s">
        <v>185</v>
      </c>
      <c r="E449" s="30" t="s">
        <v>44</v>
      </c>
      <c r="F449" s="30">
        <v>26</v>
      </c>
      <c r="G449" s="30"/>
      <c r="H44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449" s="31" t="str">
        <f>TEXT(Table14[[#This Row],[Standard Payment Date]],"ddd")</f>
        <v>Sat</v>
      </c>
      <c r="J449" s="31" t="str">
        <f>IF(ISNA(MATCH(Table14[[#This Row],[Standard Payment Date]],'Non working days'!$A$3:$A$226,0)),"N","Y")</f>
        <v>N</v>
      </c>
      <c r="K449" s="31" t="str">
        <f>IF(OR(Table14[[#This Row],[Unmodified Day of Week]]="Sat",Table14[[#This Row],[Unmodified Day of Week]]="Sun"),"Y","N")</f>
        <v>Y</v>
      </c>
      <c r="L449" s="31" t="str">
        <f>IF(OR(Table14[[#This Row],[Bank Holiday?]]="Y",Table14[[#This Row],[Weekend?]]="Y"),"Y","N")</f>
        <v>Y</v>
      </c>
      <c r="M449" s="31">
        <f>IF(AND(Table14[[#This Row],[Late if non working day]]="Late",Table14[[#This Row],[BH or Weekend]]="Y"),1,0)</f>
        <v>0</v>
      </c>
      <c r="N449" s="33">
        <f>NETWORKDAYS($H$2,Table14[[#This Row],[Standard Payment Date]],'Non working days'!$A$3:$A$27)</f>
        <v>17</v>
      </c>
      <c r="O449" s="33">
        <f>Table14[[#This Row],[NetWorkDays]]-1</f>
        <v>16</v>
      </c>
      <c r="P449" s="33">
        <f>Table14[[#This Row],[NetWorkDays]]</f>
        <v>17</v>
      </c>
      <c r="Q44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449" s="31" t="str">
        <f>TEXT(Table14[[#This Row],[Pay Date]],"ddd")</f>
        <v>Fri</v>
      </c>
      <c r="S449" s="34">
        <f>WORKDAY(Table14[[#This Row],[Pay Date]],-3,'Non working days'!$A$3:$A$598)</f>
        <v>45769</v>
      </c>
      <c r="T449" s="31" t="str">
        <f>TEXT(Table14[[#This Row],[Upload Date]],"ddd")</f>
        <v>Tue</v>
      </c>
      <c r="U449" s="34">
        <f>WORKDAY(Table14[[#This Row],[Upload Date]],-5,'Non working days'!$A$3:$A$598)</f>
        <v>45758</v>
      </c>
      <c r="V449" s="31" t="str">
        <f>TEXT(Table14[[#This Row],[Deadline for Variation Submission]],"ddd")</f>
        <v>Fri</v>
      </c>
      <c r="W449" s="29"/>
      <c r="X449" s="1"/>
    </row>
    <row r="450" spans="1:24" x14ac:dyDescent="0.3">
      <c r="A450" t="str">
        <f>CONCATENATE(Table14[[#This Row],[Cipher]], " ",Table14[[#This Row],[Payment Type]])</f>
        <v>SOP Prescribing PMS</v>
      </c>
      <c r="B450" s="30" t="s">
        <v>184</v>
      </c>
      <c r="C450" s="30" t="s">
        <v>39</v>
      </c>
      <c r="D450" s="30" t="s">
        <v>185</v>
      </c>
      <c r="E450" s="30" t="s">
        <v>45</v>
      </c>
      <c r="F450" s="30">
        <v>26</v>
      </c>
      <c r="G450" s="30"/>
      <c r="H45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450" s="31" t="str">
        <f>TEXT(Table14[[#This Row],[Standard Payment Date]],"ddd")</f>
        <v>Sat</v>
      </c>
      <c r="J450" s="31" t="str">
        <f>IF(ISNA(MATCH(Table14[[#This Row],[Standard Payment Date]],'Non working days'!$A$3:$A$226,0)),"N","Y")</f>
        <v>N</v>
      </c>
      <c r="K450" s="31" t="str">
        <f>IF(OR(Table14[[#This Row],[Unmodified Day of Week]]="Sat",Table14[[#This Row],[Unmodified Day of Week]]="Sun"),"Y","N")</f>
        <v>Y</v>
      </c>
      <c r="L450" s="31" t="str">
        <f>IF(OR(Table14[[#This Row],[Bank Holiday?]]="Y",Table14[[#This Row],[Weekend?]]="Y"),"Y","N")</f>
        <v>Y</v>
      </c>
      <c r="M450" s="31">
        <f>IF(AND(Table14[[#This Row],[Late if non working day]]="Late",Table14[[#This Row],[BH or Weekend]]="Y"),1,0)</f>
        <v>0</v>
      </c>
      <c r="N450" s="33">
        <f>NETWORKDAYS($H$2,Table14[[#This Row],[Standard Payment Date]],'Non working days'!$A$3:$A$27)</f>
        <v>17</v>
      </c>
      <c r="O450" s="33">
        <f>Table14[[#This Row],[NetWorkDays]]-1</f>
        <v>16</v>
      </c>
      <c r="P450" s="33">
        <f>Table14[[#This Row],[NetWorkDays]]</f>
        <v>17</v>
      </c>
      <c r="Q45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450" s="31" t="str">
        <f>TEXT(Table14[[#This Row],[Pay Date]],"ddd")</f>
        <v>Fri</v>
      </c>
      <c r="S450" s="34">
        <f>WORKDAY(Table14[[#This Row],[Pay Date]],-3,'Non working days'!$A$3:$A$598)</f>
        <v>45769</v>
      </c>
      <c r="T450" s="31" t="str">
        <f>TEXT(Table14[[#This Row],[Upload Date]],"ddd")</f>
        <v>Tue</v>
      </c>
      <c r="U450" s="34">
        <f>WORKDAY(Table14[[#This Row],[Upload Date]],-5,'Non working days'!$A$3:$A$598)</f>
        <v>45758</v>
      </c>
      <c r="V450" s="31" t="str">
        <f>TEXT(Table14[[#This Row],[Deadline for Variation Submission]],"ddd")</f>
        <v>Fri</v>
      </c>
      <c r="W450" s="29"/>
      <c r="X450" s="1"/>
    </row>
    <row r="451" spans="1:24" x14ac:dyDescent="0.3">
      <c r="A451" t="str">
        <f>CONCATENATE(Table14[[#This Row],[Cipher]], " ",Table14[[#This Row],[Payment Type]])</f>
        <v>SPT Pharmacy</v>
      </c>
      <c r="B451" s="30" t="s">
        <v>186</v>
      </c>
      <c r="C451" s="30" t="s">
        <v>39</v>
      </c>
      <c r="D451" s="30" t="s">
        <v>187</v>
      </c>
      <c r="E451" s="31" t="s">
        <v>48</v>
      </c>
      <c r="F451" s="30">
        <v>14</v>
      </c>
      <c r="G451" s="31"/>
      <c r="H45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51" s="31" t="str">
        <f>TEXT(Table14[[#This Row],[Standard Payment Date]],"ddd")</f>
        <v>Mon</v>
      </c>
      <c r="J451" s="31" t="str">
        <f>IF(ISNA(MATCH(Table14[[#This Row],[Standard Payment Date]],'Non working days'!$A$3:$A$226,0)),"N","Y")</f>
        <v>N</v>
      </c>
      <c r="K451" s="31" t="str">
        <f>IF(OR(Table14[[#This Row],[Unmodified Day of Week]]="Sat",Table14[[#This Row],[Unmodified Day of Week]]="Sun"),"Y","N")</f>
        <v>N</v>
      </c>
      <c r="L451" s="31" t="str">
        <f>IF(OR(Table14[[#This Row],[Bank Holiday?]]="Y",Table14[[#This Row],[Weekend?]]="Y"),"Y","N")</f>
        <v>N</v>
      </c>
      <c r="M451" s="31">
        <f>IF(AND(Table14[[#This Row],[Late if non working day]]="Late",Table14[[#This Row],[BH or Weekend]]="Y"),1,0)</f>
        <v>0</v>
      </c>
      <c r="N451" s="33">
        <f>NETWORKDAYS($H$2,Table14[[#This Row],[Standard Payment Date]],'Non working days'!$A$3:$A$27)</f>
        <v>10</v>
      </c>
      <c r="O451" s="33">
        <f>Table14[[#This Row],[NetWorkDays]]-1</f>
        <v>9</v>
      </c>
      <c r="P451" s="33">
        <f>Table14[[#This Row],[NetWorkDays]]</f>
        <v>10</v>
      </c>
      <c r="Q45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51" s="31" t="str">
        <f>TEXT(Table14[[#This Row],[Pay Date]],"ddd")</f>
        <v>Mon</v>
      </c>
      <c r="S451" s="34">
        <f>WORKDAY(Table14[[#This Row],[Pay Date]],-3,'Non working days'!$A$3:$A$598)</f>
        <v>45756</v>
      </c>
      <c r="T451" s="31" t="str">
        <f>TEXT(Table14[[#This Row],[Upload Date]],"ddd")</f>
        <v>Wed</v>
      </c>
      <c r="U451" s="34">
        <f>WORKDAY(Table14[[#This Row],[Upload Date]],-5,'Non working days'!$A$3:$A$598)</f>
        <v>45749</v>
      </c>
      <c r="V451" s="31" t="str">
        <f>TEXT(Table14[[#This Row],[Deadline for Variation Submission]],"ddd")</f>
        <v>Wed</v>
      </c>
      <c r="W451" s="29"/>
      <c r="X451" s="1"/>
    </row>
    <row r="452" spans="1:24" x14ac:dyDescent="0.3">
      <c r="A452" t="str">
        <f>CONCATENATE(Table14[[#This Row],[Cipher]], " ",Table14[[#This Row],[Payment Type]])</f>
        <v>SPT GMS</v>
      </c>
      <c r="B452" s="30" t="s">
        <v>186</v>
      </c>
      <c r="C452" s="30" t="s">
        <v>39</v>
      </c>
      <c r="D452" s="30" t="s">
        <v>187</v>
      </c>
      <c r="E452" s="30" t="s">
        <v>50</v>
      </c>
      <c r="F452" s="30">
        <v>15</v>
      </c>
      <c r="G452" s="31"/>
      <c r="H45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52" s="31" t="str">
        <f>TEXT(Table14[[#This Row],[Standard Payment Date]],"ddd")</f>
        <v>Tue</v>
      </c>
      <c r="J452" s="31" t="str">
        <f>IF(ISNA(MATCH(Table14[[#This Row],[Standard Payment Date]],'Non working days'!$A$3:$A$226,0)),"N","Y")</f>
        <v>N</v>
      </c>
      <c r="K452" s="31" t="str">
        <f>IF(OR(Table14[[#This Row],[Unmodified Day of Week]]="Sat",Table14[[#This Row],[Unmodified Day of Week]]="Sun"),"Y","N")</f>
        <v>N</v>
      </c>
      <c r="L452" s="31" t="str">
        <f>IF(OR(Table14[[#This Row],[Bank Holiday?]]="Y",Table14[[#This Row],[Weekend?]]="Y"),"Y","N")</f>
        <v>N</v>
      </c>
      <c r="M452" s="31">
        <f>IF(AND(Table14[[#This Row],[Late if non working day]]="Late",Table14[[#This Row],[BH or Weekend]]="Y"),1,0)</f>
        <v>0</v>
      </c>
      <c r="N452" s="33">
        <f>NETWORKDAYS($H$2,Table14[[#This Row],[Standard Payment Date]],'Non working days'!$A$3:$A$27)</f>
        <v>11</v>
      </c>
      <c r="O452" s="33">
        <f>Table14[[#This Row],[NetWorkDays]]-1</f>
        <v>10</v>
      </c>
      <c r="P452" s="33">
        <f>Table14[[#This Row],[NetWorkDays]]</f>
        <v>11</v>
      </c>
      <c r="Q45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52" s="31" t="str">
        <f>TEXT(Table14[[#This Row],[Pay Date]],"ddd")</f>
        <v>Tue</v>
      </c>
      <c r="S452" s="34">
        <f>WORKDAY(Table14[[#This Row],[Pay Date]],-3,'Non working days'!$A$3:$A$598)</f>
        <v>45757</v>
      </c>
      <c r="T452" s="31" t="str">
        <f>TEXT(Table14[[#This Row],[Upload Date]],"ddd")</f>
        <v>Thu</v>
      </c>
      <c r="U452" s="34">
        <f>WORKDAY(Table14[[#This Row],[Upload Date]],-5,'Non working days'!$A$3:$A$598)</f>
        <v>45750</v>
      </c>
      <c r="V452" s="31" t="str">
        <f>TEXT(Table14[[#This Row],[Deadline for Variation Submission]],"ddd")</f>
        <v>Thu</v>
      </c>
      <c r="W452" s="29"/>
      <c r="X452" s="1"/>
    </row>
    <row r="453" spans="1:24" x14ac:dyDescent="0.3">
      <c r="A453" t="str">
        <f>CONCATENATE(Table14[[#This Row],[Cipher]], " ",Table14[[#This Row],[Payment Type]])</f>
        <v>SPT A/PMS</v>
      </c>
      <c r="B453" s="30" t="s">
        <v>186</v>
      </c>
      <c r="C453" s="30" t="s">
        <v>39</v>
      </c>
      <c r="D453" s="30" t="s">
        <v>187</v>
      </c>
      <c r="E453" s="31" t="s">
        <v>49</v>
      </c>
      <c r="F453" s="30">
        <v>15</v>
      </c>
      <c r="G453" s="30"/>
      <c r="H45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53" s="31" t="str">
        <f>TEXT(Table14[[#This Row],[Standard Payment Date]],"ddd")</f>
        <v>Tue</v>
      </c>
      <c r="J453" s="31" t="str">
        <f>IF(ISNA(MATCH(Table14[[#This Row],[Standard Payment Date]],'Non working days'!$A$3:$A$226,0)),"N","Y")</f>
        <v>N</v>
      </c>
      <c r="K453" s="31" t="str">
        <f>IF(OR(Table14[[#This Row],[Unmodified Day of Week]]="Sat",Table14[[#This Row],[Unmodified Day of Week]]="Sun"),"Y","N")</f>
        <v>N</v>
      </c>
      <c r="L453" s="31" t="str">
        <f>IF(OR(Table14[[#This Row],[Bank Holiday?]]="Y",Table14[[#This Row],[Weekend?]]="Y"),"Y","N")</f>
        <v>N</v>
      </c>
      <c r="M453" s="31">
        <f>IF(AND(Table14[[#This Row],[Late if non working day]]="Late",Table14[[#This Row],[BH or Weekend]]="Y"),1,0)</f>
        <v>0</v>
      </c>
      <c r="N453" s="33">
        <f>NETWORKDAYS($H$2,Table14[[#This Row],[Standard Payment Date]],'Non working days'!$A$3:$A$27)</f>
        <v>11</v>
      </c>
      <c r="O453" s="33">
        <f>Table14[[#This Row],[NetWorkDays]]-1</f>
        <v>10</v>
      </c>
      <c r="P453" s="33">
        <f>Table14[[#This Row],[NetWorkDays]]</f>
        <v>11</v>
      </c>
      <c r="Q45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53" s="31" t="str">
        <f>TEXT(Table14[[#This Row],[Pay Date]],"ddd")</f>
        <v>Tue</v>
      </c>
      <c r="S453" s="34">
        <f>WORKDAY(Table14[[#This Row],[Pay Date]],-3,'Non working days'!$A$3:$A$598)</f>
        <v>45757</v>
      </c>
      <c r="T453" s="31" t="str">
        <f>TEXT(Table14[[#This Row],[Upload Date]],"ddd")</f>
        <v>Thu</v>
      </c>
      <c r="U453" s="34">
        <f>WORKDAY(Table14[[#This Row],[Upload Date]],-5,'Non working days'!$A$3:$A$598)</f>
        <v>45750</v>
      </c>
      <c r="V453" s="31" t="str">
        <f>TEXT(Table14[[#This Row],[Deadline for Variation Submission]],"ddd")</f>
        <v>Thu</v>
      </c>
      <c r="W453" s="29"/>
      <c r="X453" s="1"/>
    </row>
    <row r="454" spans="1:24" x14ac:dyDescent="0.3">
      <c r="A454" t="str">
        <f>CONCATENATE(Table14[[#This Row],[Cipher]], " ",Table14[[#This Row],[Payment Type]])</f>
        <v>SPT Prescribing GMS</v>
      </c>
      <c r="B454" s="30" t="s">
        <v>186</v>
      </c>
      <c r="C454" s="30" t="s">
        <v>39</v>
      </c>
      <c r="D454" s="30" t="s">
        <v>187</v>
      </c>
      <c r="E454" s="30" t="s">
        <v>44</v>
      </c>
      <c r="F454" s="30" t="s">
        <v>51</v>
      </c>
      <c r="G454" s="30"/>
      <c r="H45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54" s="31" t="str">
        <f>TEXT(Table14[[#This Row],[Standard Payment Date]],"ddd")</f>
        <v>Wed</v>
      </c>
      <c r="J454" s="31" t="str">
        <f>IF(ISNA(MATCH(Table14[[#This Row],[Standard Payment Date]],'Non working days'!$A$3:$A$226,0)),"N","Y")</f>
        <v>N</v>
      </c>
      <c r="K454" s="31" t="str">
        <f>IF(OR(Table14[[#This Row],[Unmodified Day of Week]]="Sat",Table14[[#This Row],[Unmodified Day of Week]]="Sun"),"Y","N")</f>
        <v>N</v>
      </c>
      <c r="L454" s="31" t="str">
        <f>IF(OR(Table14[[#This Row],[Bank Holiday?]]="Y",Table14[[#This Row],[Weekend?]]="Y"),"Y","N")</f>
        <v>N</v>
      </c>
      <c r="M454" s="31">
        <f>IF(AND(Table14[[#This Row],[Late if non working day]]="Late",Table14[[#This Row],[BH or Weekend]]="Y"),1,0)</f>
        <v>0</v>
      </c>
      <c r="N454" s="33">
        <f>NETWORKDAYS($H$2,Table14[[#This Row],[Standard Payment Date]],'Non working days'!$A$3:$A$27)</f>
        <v>20</v>
      </c>
      <c r="O454" s="33">
        <f>Table14[[#This Row],[NetWorkDays]]-1</f>
        <v>19</v>
      </c>
      <c r="P454" s="33">
        <f>Table14[[#This Row],[NetWorkDays]]</f>
        <v>20</v>
      </c>
      <c r="Q45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54" s="31" t="str">
        <f>TEXT(Table14[[#This Row],[Pay Date]],"ddd")</f>
        <v>Wed</v>
      </c>
      <c r="S454" s="34">
        <f>WORKDAY(Table14[[#This Row],[Pay Date]],-3,'Non working days'!$A$3:$A$598)</f>
        <v>45772</v>
      </c>
      <c r="T454" s="31" t="str">
        <f>TEXT(Table14[[#This Row],[Upload Date]],"ddd")</f>
        <v>Fri</v>
      </c>
      <c r="U454" s="34">
        <f>WORKDAY(Table14[[#This Row],[Upload Date]],-5,'Non working days'!$A$3:$A$598)</f>
        <v>45763</v>
      </c>
      <c r="V454" s="31" t="str">
        <f>TEXT(Table14[[#This Row],[Deadline for Variation Submission]],"ddd")</f>
        <v>Wed</v>
      </c>
      <c r="W454" s="29"/>
      <c r="X454" s="1"/>
    </row>
    <row r="455" spans="1:24" x14ac:dyDescent="0.3">
      <c r="A455" t="str">
        <f>CONCATENATE(Table14[[#This Row],[Cipher]], " ",Table14[[#This Row],[Payment Type]])</f>
        <v>SPT Prescribing PMS</v>
      </c>
      <c r="B455" s="30" t="s">
        <v>186</v>
      </c>
      <c r="C455" s="30" t="s">
        <v>39</v>
      </c>
      <c r="D455" s="30" t="s">
        <v>187</v>
      </c>
      <c r="E455" s="30" t="s">
        <v>45</v>
      </c>
      <c r="F455" s="30" t="s">
        <v>51</v>
      </c>
      <c r="G455" s="30"/>
      <c r="H45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55" s="31" t="str">
        <f>TEXT(Table14[[#This Row],[Standard Payment Date]],"ddd")</f>
        <v>Wed</v>
      </c>
      <c r="J455" s="31" t="str">
        <f>IF(ISNA(MATCH(Table14[[#This Row],[Standard Payment Date]],'Non working days'!$A$3:$A$226,0)),"N","Y")</f>
        <v>N</v>
      </c>
      <c r="K455" s="31" t="str">
        <f>IF(OR(Table14[[#This Row],[Unmodified Day of Week]]="Sat",Table14[[#This Row],[Unmodified Day of Week]]="Sun"),"Y","N")</f>
        <v>N</v>
      </c>
      <c r="L455" s="31" t="str">
        <f>IF(OR(Table14[[#This Row],[Bank Holiday?]]="Y",Table14[[#This Row],[Weekend?]]="Y"),"Y","N")</f>
        <v>N</v>
      </c>
      <c r="M455" s="31">
        <f>IF(AND(Table14[[#This Row],[Late if non working day]]="Late",Table14[[#This Row],[BH or Weekend]]="Y"),1,0)</f>
        <v>0</v>
      </c>
      <c r="N455" s="33">
        <f>NETWORKDAYS($H$2,Table14[[#This Row],[Standard Payment Date]],'Non working days'!$A$3:$A$27)</f>
        <v>20</v>
      </c>
      <c r="O455" s="33">
        <f>Table14[[#This Row],[NetWorkDays]]-1</f>
        <v>19</v>
      </c>
      <c r="P455" s="33">
        <f>Table14[[#This Row],[NetWorkDays]]</f>
        <v>20</v>
      </c>
      <c r="Q45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55" s="31" t="str">
        <f>TEXT(Table14[[#This Row],[Pay Date]],"ddd")</f>
        <v>Wed</v>
      </c>
      <c r="S455" s="34">
        <f>WORKDAY(Table14[[#This Row],[Pay Date]],-3,'Non working days'!$A$3:$A$598)</f>
        <v>45772</v>
      </c>
      <c r="T455" s="31" t="str">
        <f>TEXT(Table14[[#This Row],[Upload Date]],"ddd")</f>
        <v>Fri</v>
      </c>
      <c r="U455" s="34">
        <f>WORKDAY(Table14[[#This Row],[Upload Date]],-5,'Non working days'!$A$3:$A$598)</f>
        <v>45763</v>
      </c>
      <c r="V455" s="31" t="str">
        <f>TEXT(Table14[[#This Row],[Deadline for Variation Submission]],"ddd")</f>
        <v>Wed</v>
      </c>
      <c r="W455" s="29"/>
      <c r="X455" s="1"/>
    </row>
    <row r="456" spans="1:24" x14ac:dyDescent="0.3">
      <c r="A456" t="str">
        <f>CONCATENATE(Table14[[#This Row],[Cipher]], " ",Table14[[#This Row],[Payment Type]])</f>
        <v>ST Prescribing GMS</v>
      </c>
      <c r="B456" s="30" t="s">
        <v>188</v>
      </c>
      <c r="C456" s="30" t="s">
        <v>39</v>
      </c>
      <c r="D456" s="30" t="s">
        <v>189</v>
      </c>
      <c r="E456" s="30" t="s">
        <v>44</v>
      </c>
      <c r="F456" s="30">
        <v>8</v>
      </c>
      <c r="G456" s="30"/>
      <c r="H45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45755</v>
      </c>
      <c r="I456" s="31" t="str">
        <f>TEXT(Table14[[#This Row],[Standard Payment Date]],"ddd")</f>
        <v>Tue</v>
      </c>
      <c r="J456" s="31" t="str">
        <f>IF(ISNA(MATCH(Table14[[#This Row],[Standard Payment Date]],'Non working days'!$A$3:$A$226,0)),"N","Y")</f>
        <v>N</v>
      </c>
      <c r="K456" s="31" t="str">
        <f>IF(OR(Table14[[#This Row],[Unmodified Day of Week]]="Sat",Table14[[#This Row],[Unmodified Day of Week]]="Sun"),"Y","N")</f>
        <v>N</v>
      </c>
      <c r="L456" s="31" t="str">
        <f>IF(OR(Table14[[#This Row],[Bank Holiday?]]="Y",Table14[[#This Row],[Weekend?]]="Y"),"Y","N")</f>
        <v>N</v>
      </c>
      <c r="M456" s="31">
        <f>IF(AND(Table14[[#This Row],[Late if non working day]]="Late",Table14[[#This Row],[BH or Weekend]]="Y"),1,0)</f>
        <v>0</v>
      </c>
      <c r="N456" s="33">
        <f>NETWORKDAYS($H$2,Table14[[#This Row],[Standard Payment Date]],'Non working days'!$A$3:$A$27)</f>
        <v>6</v>
      </c>
      <c r="O456" s="33">
        <f>Table14[[#This Row],[NetWorkDays]]-1</f>
        <v>5</v>
      </c>
      <c r="P456" s="33">
        <f>Table14[[#This Row],[NetWorkDays]]</f>
        <v>6</v>
      </c>
      <c r="Q45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45755</v>
      </c>
      <c r="R456" s="31" t="str">
        <f>TEXT(Table14[[#This Row],[Pay Date]],"ddd")</f>
        <v>Tue</v>
      </c>
      <c r="S456" s="34">
        <f>WORKDAY(Table14[[#This Row],[Pay Date]],-3,'Non working days'!$A$3:$A$598)</f>
        <v>45750</v>
      </c>
      <c r="T456" s="31" t="str">
        <f>TEXT(Table14[[#This Row],[Upload Date]],"ddd")</f>
        <v>Thu</v>
      </c>
      <c r="U456" s="34">
        <f>WORKDAY(Table14[[#This Row],[Upload Date]],-5,'Non working days'!$A$3:$A$598)</f>
        <v>45743</v>
      </c>
      <c r="V456" s="31" t="str">
        <f>TEXT(Table14[[#This Row],[Deadline for Variation Submission]],"ddd")</f>
        <v>Thu</v>
      </c>
      <c r="W456" s="29"/>
      <c r="X456" s="1"/>
    </row>
    <row r="457" spans="1:24" x14ac:dyDescent="0.3">
      <c r="A457" t="str">
        <f>CONCATENATE(Table14[[#This Row],[Cipher]], " ",Table14[[#This Row],[Payment Type]])</f>
        <v>ST Prescribing PMS</v>
      </c>
      <c r="B457" s="30" t="s">
        <v>188</v>
      </c>
      <c r="C457" s="30" t="s">
        <v>39</v>
      </c>
      <c r="D457" s="30" t="s">
        <v>189</v>
      </c>
      <c r="E457" s="30" t="s">
        <v>45</v>
      </c>
      <c r="F457" s="30">
        <v>8</v>
      </c>
      <c r="G457" s="30"/>
      <c r="H45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45755</v>
      </c>
      <c r="I457" s="31" t="str">
        <f>TEXT(Table14[[#This Row],[Standard Payment Date]],"ddd")</f>
        <v>Tue</v>
      </c>
      <c r="J457" s="31" t="str">
        <f>IF(ISNA(MATCH(Table14[[#This Row],[Standard Payment Date]],'Non working days'!$A$3:$A$226,0)),"N","Y")</f>
        <v>N</v>
      </c>
      <c r="K457" s="31" t="str">
        <f>IF(OR(Table14[[#This Row],[Unmodified Day of Week]]="Sat",Table14[[#This Row],[Unmodified Day of Week]]="Sun"),"Y","N")</f>
        <v>N</v>
      </c>
      <c r="L457" s="31" t="str">
        <f>IF(OR(Table14[[#This Row],[Bank Holiday?]]="Y",Table14[[#This Row],[Weekend?]]="Y"),"Y","N")</f>
        <v>N</v>
      </c>
      <c r="M457" s="31">
        <f>IF(AND(Table14[[#This Row],[Late if non working day]]="Late",Table14[[#This Row],[BH or Weekend]]="Y"),1,0)</f>
        <v>0</v>
      </c>
      <c r="N457" s="33">
        <f>NETWORKDAYS($H$2,Table14[[#This Row],[Standard Payment Date]],'Non working days'!$A$3:$A$27)</f>
        <v>6</v>
      </c>
      <c r="O457" s="33">
        <f>Table14[[#This Row],[NetWorkDays]]-1</f>
        <v>5</v>
      </c>
      <c r="P457" s="33">
        <f>Table14[[#This Row],[NetWorkDays]]</f>
        <v>6</v>
      </c>
      <c r="Q45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45755</v>
      </c>
      <c r="R457" s="31" t="str">
        <f>TEXT(Table14[[#This Row],[Pay Date]],"ddd")</f>
        <v>Tue</v>
      </c>
      <c r="S457" s="34">
        <f>WORKDAY(Table14[[#This Row],[Pay Date]],-3,'Non working days'!$A$3:$A$598)</f>
        <v>45750</v>
      </c>
      <c r="T457" s="31" t="str">
        <f>TEXT(Table14[[#This Row],[Upload Date]],"ddd")</f>
        <v>Thu</v>
      </c>
      <c r="U457" s="34">
        <f>WORKDAY(Table14[[#This Row],[Upload Date]],-5,'Non working days'!$A$3:$A$598)</f>
        <v>45743</v>
      </c>
      <c r="V457" s="31" t="str">
        <f>TEXT(Table14[[#This Row],[Deadline for Variation Submission]],"ddd")</f>
        <v>Thu</v>
      </c>
      <c r="W457" s="29"/>
      <c r="X457" s="1"/>
    </row>
    <row r="458" spans="1:24" x14ac:dyDescent="0.3">
      <c r="A458" t="str">
        <f>CONCATENATE(Table14[[#This Row],[Cipher]], " ",Table14[[#This Row],[Payment Type]])</f>
        <v>ST Pharmacy</v>
      </c>
      <c r="B458" s="30" t="s">
        <v>188</v>
      </c>
      <c r="C458" s="30" t="s">
        <v>39</v>
      </c>
      <c r="D458" s="30" t="s">
        <v>190</v>
      </c>
      <c r="E458" s="31" t="s">
        <v>48</v>
      </c>
      <c r="F458" s="30">
        <v>14</v>
      </c>
      <c r="G458" s="31"/>
      <c r="H45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58" s="31" t="str">
        <f>TEXT(Table14[[#This Row],[Standard Payment Date]],"ddd")</f>
        <v>Mon</v>
      </c>
      <c r="J458" s="31" t="str">
        <f>IF(ISNA(MATCH(Table14[[#This Row],[Standard Payment Date]],'Non working days'!$A$3:$A$226,0)),"N","Y")</f>
        <v>N</v>
      </c>
      <c r="K458" s="31" t="str">
        <f>IF(OR(Table14[[#This Row],[Unmodified Day of Week]]="Sat",Table14[[#This Row],[Unmodified Day of Week]]="Sun"),"Y","N")</f>
        <v>N</v>
      </c>
      <c r="L458" s="31" t="str">
        <f>IF(OR(Table14[[#This Row],[Bank Holiday?]]="Y",Table14[[#This Row],[Weekend?]]="Y"),"Y","N")</f>
        <v>N</v>
      </c>
      <c r="M458" s="31">
        <f>IF(AND(Table14[[#This Row],[Late if non working day]]="Late",Table14[[#This Row],[BH or Weekend]]="Y"),1,0)</f>
        <v>0</v>
      </c>
      <c r="N458" s="33">
        <f>NETWORKDAYS($H$2,Table14[[#This Row],[Standard Payment Date]],'Non working days'!$A$3:$A$27)</f>
        <v>10</v>
      </c>
      <c r="O458" s="33">
        <f>Table14[[#This Row],[NetWorkDays]]-1</f>
        <v>9</v>
      </c>
      <c r="P458" s="33">
        <f>Table14[[#This Row],[NetWorkDays]]</f>
        <v>10</v>
      </c>
      <c r="Q45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58" s="31" t="str">
        <f>TEXT(Table14[[#This Row],[Pay Date]],"ddd")</f>
        <v>Mon</v>
      </c>
      <c r="S458" s="34">
        <f>WORKDAY(Table14[[#This Row],[Pay Date]],-3,'Non working days'!$A$3:$A$598)</f>
        <v>45756</v>
      </c>
      <c r="T458" s="31" t="str">
        <f>TEXT(Table14[[#This Row],[Upload Date]],"ddd")</f>
        <v>Wed</v>
      </c>
      <c r="U458" s="34">
        <f>WORKDAY(Table14[[#This Row],[Upload Date]],-5,'Non working days'!$A$3:$A$598)</f>
        <v>45749</v>
      </c>
      <c r="V458" s="31" t="str">
        <f>TEXT(Table14[[#This Row],[Deadline for Variation Submission]],"ddd")</f>
        <v>Wed</v>
      </c>
      <c r="W458" s="29"/>
      <c r="X458" s="1"/>
    </row>
    <row r="459" spans="1:24" x14ac:dyDescent="0.3">
      <c r="A459" t="str">
        <f>CONCATENATE(Table14[[#This Row],[Cipher]], " ",Table14[[#This Row],[Payment Type]])</f>
        <v>ST A/PMS</v>
      </c>
      <c r="B459" s="30" t="s">
        <v>188</v>
      </c>
      <c r="C459" s="30" t="s">
        <v>39</v>
      </c>
      <c r="D459" s="30" t="s">
        <v>189</v>
      </c>
      <c r="E459" s="31" t="s">
        <v>49</v>
      </c>
      <c r="F459" s="30">
        <v>15</v>
      </c>
      <c r="G459" s="30"/>
      <c r="H45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59" s="31" t="str">
        <f>TEXT(Table14[[#This Row],[Standard Payment Date]],"ddd")</f>
        <v>Tue</v>
      </c>
      <c r="J459" s="31" t="str">
        <f>IF(ISNA(MATCH(Table14[[#This Row],[Standard Payment Date]],'Non working days'!$A$3:$A$226,0)),"N","Y")</f>
        <v>N</v>
      </c>
      <c r="K459" s="31" t="str">
        <f>IF(OR(Table14[[#This Row],[Unmodified Day of Week]]="Sat",Table14[[#This Row],[Unmodified Day of Week]]="Sun"),"Y","N")</f>
        <v>N</v>
      </c>
      <c r="L459" s="31" t="str">
        <f>IF(OR(Table14[[#This Row],[Bank Holiday?]]="Y",Table14[[#This Row],[Weekend?]]="Y"),"Y","N")</f>
        <v>N</v>
      </c>
      <c r="M459" s="31">
        <f>IF(AND(Table14[[#This Row],[Late if non working day]]="Late",Table14[[#This Row],[BH or Weekend]]="Y"),1,0)</f>
        <v>0</v>
      </c>
      <c r="N459" s="33">
        <f>NETWORKDAYS($H$2,Table14[[#This Row],[Standard Payment Date]],'Non working days'!$A$3:$A$27)</f>
        <v>11</v>
      </c>
      <c r="O459" s="33">
        <f>Table14[[#This Row],[NetWorkDays]]-1</f>
        <v>10</v>
      </c>
      <c r="P459" s="33">
        <f>Table14[[#This Row],[NetWorkDays]]</f>
        <v>11</v>
      </c>
      <c r="Q45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59" s="31" t="str">
        <f>TEXT(Table14[[#This Row],[Pay Date]],"ddd")</f>
        <v>Tue</v>
      </c>
      <c r="S459" s="34">
        <f>WORKDAY(Table14[[#This Row],[Pay Date]],-3,'Non working days'!$A$3:$A$598)</f>
        <v>45757</v>
      </c>
      <c r="T459" s="31" t="str">
        <f>TEXT(Table14[[#This Row],[Upload Date]],"ddd")</f>
        <v>Thu</v>
      </c>
      <c r="U459" s="34">
        <f>WORKDAY(Table14[[#This Row],[Upload Date]],-5,'Non working days'!$A$3:$A$598)</f>
        <v>45750</v>
      </c>
      <c r="V459" s="31" t="str">
        <f>TEXT(Table14[[#This Row],[Deadline for Variation Submission]],"ddd")</f>
        <v>Thu</v>
      </c>
      <c r="W459" s="29"/>
      <c r="X459" s="1"/>
    </row>
    <row r="460" spans="1:24" x14ac:dyDescent="0.3">
      <c r="A460" t="str">
        <f>CONCATENATE(Table14[[#This Row],[Cipher]], " ",Table14[[#This Row],[Payment Type]])</f>
        <v>ST GMS</v>
      </c>
      <c r="B460" s="30" t="s">
        <v>188</v>
      </c>
      <c r="C460" s="30" t="s">
        <v>39</v>
      </c>
      <c r="D460" s="30" t="s">
        <v>189</v>
      </c>
      <c r="E460" s="30" t="s">
        <v>50</v>
      </c>
      <c r="F460" s="30">
        <v>22</v>
      </c>
      <c r="G460" s="31"/>
      <c r="H46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45769</v>
      </c>
      <c r="I460" s="31" t="str">
        <f>TEXT(Table14[[#This Row],[Standard Payment Date]],"ddd")</f>
        <v>Tue</v>
      </c>
      <c r="J460" s="31" t="str">
        <f>IF(ISNA(MATCH(Table14[[#This Row],[Standard Payment Date]],'Non working days'!$A$3:$A$226,0)),"N","Y")</f>
        <v>N</v>
      </c>
      <c r="K460" s="31" t="str">
        <f>IF(OR(Table14[[#This Row],[Unmodified Day of Week]]="Sat",Table14[[#This Row],[Unmodified Day of Week]]="Sun"),"Y","N")</f>
        <v>N</v>
      </c>
      <c r="L460" s="31" t="str">
        <f>IF(OR(Table14[[#This Row],[Bank Holiday?]]="Y",Table14[[#This Row],[Weekend?]]="Y"),"Y","N")</f>
        <v>N</v>
      </c>
      <c r="M460" s="31">
        <f>IF(AND(Table14[[#This Row],[Late if non working day]]="Late",Table14[[#This Row],[BH or Weekend]]="Y"),1,0)</f>
        <v>0</v>
      </c>
      <c r="N460" s="33">
        <f>NETWORKDAYS($H$2,Table14[[#This Row],[Standard Payment Date]],'Non working days'!$A$3:$A$27)</f>
        <v>14</v>
      </c>
      <c r="O460" s="33">
        <f>Table14[[#This Row],[NetWorkDays]]-1</f>
        <v>13</v>
      </c>
      <c r="P460" s="33">
        <f>Table14[[#This Row],[NetWorkDays]]</f>
        <v>14</v>
      </c>
      <c r="Q46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45769</v>
      </c>
      <c r="R460" s="31" t="str">
        <f>TEXT(Table14[[#This Row],[Pay Date]],"ddd")</f>
        <v>Tue</v>
      </c>
      <c r="S460" s="34">
        <f>WORKDAY(Table14[[#This Row],[Pay Date]],-3,'Non working days'!$A$3:$A$598)</f>
        <v>45762</v>
      </c>
      <c r="T460" s="31" t="str">
        <f>TEXT(Table14[[#This Row],[Upload Date]],"ddd")</f>
        <v>Tue</v>
      </c>
      <c r="U460" s="34">
        <f>WORKDAY(Table14[[#This Row],[Upload Date]],-5,'Non working days'!$A$3:$A$598)</f>
        <v>45755</v>
      </c>
      <c r="V460" s="31" t="str">
        <f>TEXT(Table14[[#This Row],[Deadline for Variation Submission]],"ddd")</f>
        <v>Tue</v>
      </c>
      <c r="W460" s="29"/>
      <c r="X460" s="1"/>
    </row>
    <row r="461" spans="1:24" x14ac:dyDescent="0.3">
      <c r="A461" t="str">
        <f>CONCATENATE(Table14[[#This Row],[Cipher]], " ",Table14[[#This Row],[Payment Type]])</f>
        <v>ST Dispensing GMS</v>
      </c>
      <c r="B461" s="30" t="s">
        <v>188</v>
      </c>
      <c r="C461" s="30" t="s">
        <v>39</v>
      </c>
      <c r="D461" s="30" t="s">
        <v>189</v>
      </c>
      <c r="E461" s="31" t="s">
        <v>41</v>
      </c>
      <c r="F461" s="30">
        <v>25</v>
      </c>
      <c r="G461" s="30"/>
      <c r="H46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461" s="31" t="str">
        <f>TEXT(Table14[[#This Row],[Standard Payment Date]],"ddd")</f>
        <v>Fri</v>
      </c>
      <c r="J461" s="31" t="str">
        <f>IF(ISNA(MATCH(Table14[[#This Row],[Standard Payment Date]],'Non working days'!$A$3:$A$226,0)),"N","Y")</f>
        <v>N</v>
      </c>
      <c r="K461" s="31" t="str">
        <f>IF(OR(Table14[[#This Row],[Unmodified Day of Week]]="Sat",Table14[[#This Row],[Unmodified Day of Week]]="Sun"),"Y","N")</f>
        <v>N</v>
      </c>
      <c r="L461" s="31" t="str">
        <f>IF(OR(Table14[[#This Row],[Bank Holiday?]]="Y",Table14[[#This Row],[Weekend?]]="Y"),"Y","N")</f>
        <v>N</v>
      </c>
      <c r="M461" s="31">
        <f>IF(AND(Table14[[#This Row],[Late if non working day]]="Late",Table14[[#This Row],[BH or Weekend]]="Y"),1,0)</f>
        <v>0</v>
      </c>
      <c r="N461" s="33">
        <f>NETWORKDAYS($H$2,Table14[[#This Row],[Standard Payment Date]],'Non working days'!$A$3:$A$27)</f>
        <v>17</v>
      </c>
      <c r="O461" s="33">
        <f>Table14[[#This Row],[NetWorkDays]]-1</f>
        <v>16</v>
      </c>
      <c r="P461" s="33">
        <f>Table14[[#This Row],[NetWorkDays]]</f>
        <v>17</v>
      </c>
      <c r="Q46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461" s="31" t="str">
        <f>TEXT(Table14[[#This Row],[Pay Date]],"ddd")</f>
        <v>Fri</v>
      </c>
      <c r="S461" s="34">
        <f>WORKDAY(Table14[[#This Row],[Pay Date]],-3,'Non working days'!$A$3:$A$598)</f>
        <v>45769</v>
      </c>
      <c r="T461" s="31" t="str">
        <f>TEXT(Table14[[#This Row],[Upload Date]],"ddd")</f>
        <v>Tue</v>
      </c>
      <c r="U461" s="34">
        <f>WORKDAY(Table14[[#This Row],[Upload Date]],-5,'Non working days'!$A$3:$A$598)</f>
        <v>45758</v>
      </c>
      <c r="V461" s="31" t="str">
        <f>TEXT(Table14[[#This Row],[Deadline for Variation Submission]],"ddd")</f>
        <v>Fri</v>
      </c>
      <c r="W461" s="29"/>
      <c r="X461" s="1"/>
    </row>
    <row r="462" spans="1:24" x14ac:dyDescent="0.3">
      <c r="A462" t="str">
        <f>CONCATENATE(Table14[[#This Row],[Cipher]], " ",Table14[[#This Row],[Payment Type]])</f>
        <v>ST Dispensing PMS</v>
      </c>
      <c r="B462" s="30" t="s">
        <v>188</v>
      </c>
      <c r="C462" s="30" t="s">
        <v>39</v>
      </c>
      <c r="D462" s="30" t="s">
        <v>189</v>
      </c>
      <c r="E462" s="30" t="s">
        <v>43</v>
      </c>
      <c r="F462" s="30">
        <v>25</v>
      </c>
      <c r="G462" s="30"/>
      <c r="H46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462" s="31" t="str">
        <f>TEXT(Table14[[#This Row],[Standard Payment Date]],"ddd")</f>
        <v>Fri</v>
      </c>
      <c r="J462" s="31" t="str">
        <f>IF(ISNA(MATCH(Table14[[#This Row],[Standard Payment Date]],'Non working days'!$A$3:$A$226,0)),"N","Y")</f>
        <v>N</v>
      </c>
      <c r="K462" s="31" t="str">
        <f>IF(OR(Table14[[#This Row],[Unmodified Day of Week]]="Sat",Table14[[#This Row],[Unmodified Day of Week]]="Sun"),"Y","N")</f>
        <v>N</v>
      </c>
      <c r="L462" s="31" t="str">
        <f>IF(OR(Table14[[#This Row],[Bank Holiday?]]="Y",Table14[[#This Row],[Weekend?]]="Y"),"Y","N")</f>
        <v>N</v>
      </c>
      <c r="M462" s="31">
        <f>IF(AND(Table14[[#This Row],[Late if non working day]]="Late",Table14[[#This Row],[BH or Weekend]]="Y"),1,0)</f>
        <v>0</v>
      </c>
      <c r="N462" s="33">
        <f>NETWORKDAYS($H$2,Table14[[#This Row],[Standard Payment Date]],'Non working days'!$A$3:$A$27)</f>
        <v>17</v>
      </c>
      <c r="O462" s="33">
        <f>Table14[[#This Row],[NetWorkDays]]-1</f>
        <v>16</v>
      </c>
      <c r="P462" s="33">
        <f>Table14[[#This Row],[NetWorkDays]]</f>
        <v>17</v>
      </c>
      <c r="Q46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462" s="31" t="str">
        <f>TEXT(Table14[[#This Row],[Pay Date]],"ddd")</f>
        <v>Fri</v>
      </c>
      <c r="S462" s="34">
        <f>WORKDAY(Table14[[#This Row],[Pay Date]],-3,'Non working days'!$A$3:$A$598)</f>
        <v>45769</v>
      </c>
      <c r="T462" s="31" t="str">
        <f>TEXT(Table14[[#This Row],[Upload Date]],"ddd")</f>
        <v>Tue</v>
      </c>
      <c r="U462" s="34">
        <f>WORKDAY(Table14[[#This Row],[Upload Date]],-5,'Non working days'!$A$3:$A$598)</f>
        <v>45758</v>
      </c>
      <c r="V462" s="31" t="str">
        <f>TEXT(Table14[[#This Row],[Deadline for Variation Submission]],"ddd")</f>
        <v>Fri</v>
      </c>
      <c r="W462" s="29"/>
      <c r="X462" s="1"/>
    </row>
    <row r="463" spans="1:24" x14ac:dyDescent="0.3">
      <c r="A463" t="str">
        <f>CONCATENATE(Table14[[#This Row],[Cipher]], " ",Table14[[#This Row],[Payment Type]])</f>
        <v>STL Pharmacy</v>
      </c>
      <c r="B463" s="30" t="s">
        <v>191</v>
      </c>
      <c r="C463" s="30" t="s">
        <v>39</v>
      </c>
      <c r="D463" s="30" t="s">
        <v>192</v>
      </c>
      <c r="E463" s="31" t="s">
        <v>48</v>
      </c>
      <c r="F463" s="30">
        <v>14</v>
      </c>
      <c r="G463" s="31"/>
      <c r="H46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63" s="31" t="str">
        <f>TEXT(Table14[[#This Row],[Standard Payment Date]],"ddd")</f>
        <v>Mon</v>
      </c>
      <c r="J463" s="31" t="str">
        <f>IF(ISNA(MATCH(Table14[[#This Row],[Standard Payment Date]],'Non working days'!$A$3:$A$226,0)),"N","Y")</f>
        <v>N</v>
      </c>
      <c r="K463" s="31" t="str">
        <f>IF(OR(Table14[[#This Row],[Unmodified Day of Week]]="Sat",Table14[[#This Row],[Unmodified Day of Week]]="Sun"),"Y","N")</f>
        <v>N</v>
      </c>
      <c r="L463" s="31" t="str">
        <f>IF(OR(Table14[[#This Row],[Bank Holiday?]]="Y",Table14[[#This Row],[Weekend?]]="Y"),"Y","N")</f>
        <v>N</v>
      </c>
      <c r="M463" s="31">
        <f>IF(AND(Table14[[#This Row],[Late if non working day]]="Late",Table14[[#This Row],[BH or Weekend]]="Y"),1,0)</f>
        <v>0</v>
      </c>
      <c r="N463" s="33">
        <f>NETWORKDAYS($H$2,Table14[[#This Row],[Standard Payment Date]],'Non working days'!$A$3:$A$27)</f>
        <v>10</v>
      </c>
      <c r="O463" s="33">
        <f>Table14[[#This Row],[NetWorkDays]]-1</f>
        <v>9</v>
      </c>
      <c r="P463" s="33">
        <f>Table14[[#This Row],[NetWorkDays]]</f>
        <v>10</v>
      </c>
      <c r="Q46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63" s="31" t="str">
        <f>TEXT(Table14[[#This Row],[Pay Date]],"ddd")</f>
        <v>Mon</v>
      </c>
      <c r="S463" s="34">
        <f>WORKDAY(Table14[[#This Row],[Pay Date]],-3,'Non working days'!$A$3:$A$598)</f>
        <v>45756</v>
      </c>
      <c r="T463" s="31" t="str">
        <f>TEXT(Table14[[#This Row],[Upload Date]],"ddd")</f>
        <v>Wed</v>
      </c>
      <c r="U463" s="34">
        <f>WORKDAY(Table14[[#This Row],[Upload Date]],-5,'Non working days'!$A$3:$A$598)</f>
        <v>45749</v>
      </c>
      <c r="V463" s="31" t="str">
        <f>TEXT(Table14[[#This Row],[Deadline for Variation Submission]],"ddd")</f>
        <v>Wed</v>
      </c>
      <c r="W463" s="29"/>
      <c r="X463" s="1"/>
    </row>
    <row r="464" spans="1:24" x14ac:dyDescent="0.3">
      <c r="A464" t="str">
        <f>CONCATENATE(Table14[[#This Row],[Cipher]], " ",Table14[[#This Row],[Payment Type]])</f>
        <v>STL GMS</v>
      </c>
      <c r="B464" s="30" t="s">
        <v>191</v>
      </c>
      <c r="C464" s="30" t="s">
        <v>39</v>
      </c>
      <c r="D464" s="30" t="s">
        <v>192</v>
      </c>
      <c r="E464" s="30" t="s">
        <v>50</v>
      </c>
      <c r="F464" s="30">
        <v>15</v>
      </c>
      <c r="G464" s="31"/>
      <c r="H46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64" s="31" t="str">
        <f>TEXT(Table14[[#This Row],[Standard Payment Date]],"ddd")</f>
        <v>Tue</v>
      </c>
      <c r="J464" s="31" t="str">
        <f>IF(ISNA(MATCH(Table14[[#This Row],[Standard Payment Date]],'Non working days'!$A$3:$A$226,0)),"N","Y")</f>
        <v>N</v>
      </c>
      <c r="K464" s="31" t="str">
        <f>IF(OR(Table14[[#This Row],[Unmodified Day of Week]]="Sat",Table14[[#This Row],[Unmodified Day of Week]]="Sun"),"Y","N")</f>
        <v>N</v>
      </c>
      <c r="L464" s="31" t="str">
        <f>IF(OR(Table14[[#This Row],[Bank Holiday?]]="Y",Table14[[#This Row],[Weekend?]]="Y"),"Y","N")</f>
        <v>N</v>
      </c>
      <c r="M464" s="31">
        <f>IF(AND(Table14[[#This Row],[Late if non working day]]="Late",Table14[[#This Row],[BH or Weekend]]="Y"),1,0)</f>
        <v>0</v>
      </c>
      <c r="N464" s="33">
        <f>NETWORKDAYS($H$2,Table14[[#This Row],[Standard Payment Date]],'Non working days'!$A$3:$A$27)</f>
        <v>11</v>
      </c>
      <c r="O464" s="33">
        <f>Table14[[#This Row],[NetWorkDays]]-1</f>
        <v>10</v>
      </c>
      <c r="P464" s="33">
        <f>Table14[[#This Row],[NetWorkDays]]</f>
        <v>11</v>
      </c>
      <c r="Q46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64" s="31" t="str">
        <f>TEXT(Table14[[#This Row],[Pay Date]],"ddd")</f>
        <v>Tue</v>
      </c>
      <c r="S464" s="34">
        <f>WORKDAY(Table14[[#This Row],[Pay Date]],-3,'Non working days'!$A$3:$A$598)</f>
        <v>45757</v>
      </c>
      <c r="T464" s="31" t="str">
        <f>TEXT(Table14[[#This Row],[Upload Date]],"ddd")</f>
        <v>Thu</v>
      </c>
      <c r="U464" s="34">
        <f>WORKDAY(Table14[[#This Row],[Upload Date]],-5,'Non working days'!$A$3:$A$598)</f>
        <v>45750</v>
      </c>
      <c r="V464" s="31" t="str">
        <f>TEXT(Table14[[#This Row],[Deadline for Variation Submission]],"ddd")</f>
        <v>Thu</v>
      </c>
      <c r="W464" s="29"/>
      <c r="X464" s="1"/>
    </row>
    <row r="465" spans="1:24" x14ac:dyDescent="0.3">
      <c r="A465" t="str">
        <f>CONCATENATE(Table14[[#This Row],[Cipher]], " ",Table14[[#This Row],[Payment Type]])</f>
        <v>STL A/PMS</v>
      </c>
      <c r="B465" s="30" t="s">
        <v>191</v>
      </c>
      <c r="C465" s="30" t="s">
        <v>39</v>
      </c>
      <c r="D465" s="30" t="s">
        <v>192</v>
      </c>
      <c r="E465" s="31" t="s">
        <v>49</v>
      </c>
      <c r="F465" s="30">
        <v>15</v>
      </c>
      <c r="G465" s="30"/>
      <c r="H46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65" s="31" t="str">
        <f>TEXT(Table14[[#This Row],[Standard Payment Date]],"ddd")</f>
        <v>Tue</v>
      </c>
      <c r="J465" s="31" t="str">
        <f>IF(ISNA(MATCH(Table14[[#This Row],[Standard Payment Date]],'Non working days'!$A$3:$A$226,0)),"N","Y")</f>
        <v>N</v>
      </c>
      <c r="K465" s="31" t="str">
        <f>IF(OR(Table14[[#This Row],[Unmodified Day of Week]]="Sat",Table14[[#This Row],[Unmodified Day of Week]]="Sun"),"Y","N")</f>
        <v>N</v>
      </c>
      <c r="L465" s="31" t="str">
        <f>IF(OR(Table14[[#This Row],[Bank Holiday?]]="Y",Table14[[#This Row],[Weekend?]]="Y"),"Y","N")</f>
        <v>N</v>
      </c>
      <c r="M465" s="31">
        <f>IF(AND(Table14[[#This Row],[Late if non working day]]="Late",Table14[[#This Row],[BH or Weekend]]="Y"),1,0)</f>
        <v>0</v>
      </c>
      <c r="N465" s="33">
        <f>NETWORKDAYS($H$2,Table14[[#This Row],[Standard Payment Date]],'Non working days'!$A$3:$A$27)</f>
        <v>11</v>
      </c>
      <c r="O465" s="33">
        <f>Table14[[#This Row],[NetWorkDays]]-1</f>
        <v>10</v>
      </c>
      <c r="P465" s="33">
        <f>Table14[[#This Row],[NetWorkDays]]</f>
        <v>11</v>
      </c>
      <c r="Q46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65" s="31" t="str">
        <f>TEXT(Table14[[#This Row],[Pay Date]],"ddd")</f>
        <v>Tue</v>
      </c>
      <c r="S465" s="34">
        <f>WORKDAY(Table14[[#This Row],[Pay Date]],-3,'Non working days'!$A$3:$A$598)</f>
        <v>45757</v>
      </c>
      <c r="T465" s="31" t="str">
        <f>TEXT(Table14[[#This Row],[Upload Date]],"ddd")</f>
        <v>Thu</v>
      </c>
      <c r="U465" s="34">
        <f>WORKDAY(Table14[[#This Row],[Upload Date]],-5,'Non working days'!$A$3:$A$598)</f>
        <v>45750</v>
      </c>
      <c r="V465" s="31" t="str">
        <f>TEXT(Table14[[#This Row],[Deadline for Variation Submission]],"ddd")</f>
        <v>Thu</v>
      </c>
      <c r="W465" s="29"/>
      <c r="X465" s="1"/>
    </row>
    <row r="466" spans="1:24" x14ac:dyDescent="0.3">
      <c r="A466" t="str">
        <f>CONCATENATE(Table14[[#This Row],[Cipher]], " ",Table14[[#This Row],[Payment Type]])</f>
        <v>STL Prescribing GMS</v>
      </c>
      <c r="B466" s="30" t="s">
        <v>191</v>
      </c>
      <c r="C466" s="30" t="s">
        <v>39</v>
      </c>
      <c r="D466" s="30" t="s">
        <v>192</v>
      </c>
      <c r="E466" s="30" t="s">
        <v>44</v>
      </c>
      <c r="F466" s="30">
        <v>26</v>
      </c>
      <c r="G466" s="30"/>
      <c r="H46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466" s="31" t="str">
        <f>TEXT(Table14[[#This Row],[Standard Payment Date]],"ddd")</f>
        <v>Sat</v>
      </c>
      <c r="J466" s="31" t="str">
        <f>IF(ISNA(MATCH(Table14[[#This Row],[Standard Payment Date]],'Non working days'!$A$3:$A$226,0)),"N","Y")</f>
        <v>N</v>
      </c>
      <c r="K466" s="31" t="str">
        <f>IF(OR(Table14[[#This Row],[Unmodified Day of Week]]="Sat",Table14[[#This Row],[Unmodified Day of Week]]="Sun"),"Y","N")</f>
        <v>Y</v>
      </c>
      <c r="L466" s="31" t="str">
        <f>IF(OR(Table14[[#This Row],[Bank Holiday?]]="Y",Table14[[#This Row],[Weekend?]]="Y"),"Y","N")</f>
        <v>Y</v>
      </c>
      <c r="M466" s="31">
        <f>IF(AND(Table14[[#This Row],[Late if non working day]]="Late",Table14[[#This Row],[BH or Weekend]]="Y"),1,0)</f>
        <v>0</v>
      </c>
      <c r="N466" s="33">
        <f>NETWORKDAYS($H$2,Table14[[#This Row],[Standard Payment Date]],'Non working days'!$A$3:$A$27)</f>
        <v>17</v>
      </c>
      <c r="O466" s="33">
        <f>Table14[[#This Row],[NetWorkDays]]-1</f>
        <v>16</v>
      </c>
      <c r="P466" s="33">
        <f>Table14[[#This Row],[NetWorkDays]]</f>
        <v>17</v>
      </c>
      <c r="Q46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466" s="31" t="str">
        <f>TEXT(Table14[[#This Row],[Pay Date]],"ddd")</f>
        <v>Fri</v>
      </c>
      <c r="S466" s="34">
        <f>WORKDAY(Table14[[#This Row],[Pay Date]],-3,'Non working days'!$A$3:$A$598)</f>
        <v>45769</v>
      </c>
      <c r="T466" s="31" t="str">
        <f>TEXT(Table14[[#This Row],[Upload Date]],"ddd")</f>
        <v>Tue</v>
      </c>
      <c r="U466" s="34">
        <f>WORKDAY(Table14[[#This Row],[Upload Date]],-5,'Non working days'!$A$3:$A$598)</f>
        <v>45758</v>
      </c>
      <c r="V466" s="31" t="str">
        <f>TEXT(Table14[[#This Row],[Deadline for Variation Submission]],"ddd")</f>
        <v>Fri</v>
      </c>
      <c r="W466" s="29"/>
      <c r="X466" s="1"/>
    </row>
    <row r="467" spans="1:24" x14ac:dyDescent="0.3">
      <c r="A467" t="str">
        <f>CONCATENATE(Table14[[#This Row],[Cipher]], " ",Table14[[#This Row],[Payment Type]])</f>
        <v>STL Prescribing PMS</v>
      </c>
      <c r="B467" s="30" t="s">
        <v>191</v>
      </c>
      <c r="C467" s="30" t="s">
        <v>39</v>
      </c>
      <c r="D467" s="30" t="s">
        <v>192</v>
      </c>
      <c r="E467" s="30" t="s">
        <v>45</v>
      </c>
      <c r="F467" s="30">
        <v>26</v>
      </c>
      <c r="G467" s="30"/>
      <c r="H46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467" s="31" t="str">
        <f>TEXT(Table14[[#This Row],[Standard Payment Date]],"ddd")</f>
        <v>Sat</v>
      </c>
      <c r="J467" s="31" t="str">
        <f>IF(ISNA(MATCH(Table14[[#This Row],[Standard Payment Date]],'Non working days'!$A$3:$A$226,0)),"N","Y")</f>
        <v>N</v>
      </c>
      <c r="K467" s="31" t="str">
        <f>IF(OR(Table14[[#This Row],[Unmodified Day of Week]]="Sat",Table14[[#This Row],[Unmodified Day of Week]]="Sun"),"Y","N")</f>
        <v>Y</v>
      </c>
      <c r="L467" s="31" t="str">
        <f>IF(OR(Table14[[#This Row],[Bank Holiday?]]="Y",Table14[[#This Row],[Weekend?]]="Y"),"Y","N")</f>
        <v>Y</v>
      </c>
      <c r="M467" s="31">
        <f>IF(AND(Table14[[#This Row],[Late if non working day]]="Late",Table14[[#This Row],[BH or Weekend]]="Y"),1,0)</f>
        <v>0</v>
      </c>
      <c r="N467" s="33">
        <f>NETWORKDAYS($H$2,Table14[[#This Row],[Standard Payment Date]],'Non working days'!$A$3:$A$27)</f>
        <v>17</v>
      </c>
      <c r="O467" s="33">
        <f>Table14[[#This Row],[NetWorkDays]]-1</f>
        <v>16</v>
      </c>
      <c r="P467" s="33">
        <f>Table14[[#This Row],[NetWorkDays]]</f>
        <v>17</v>
      </c>
      <c r="Q46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467" s="31" t="str">
        <f>TEXT(Table14[[#This Row],[Pay Date]],"ddd")</f>
        <v>Fri</v>
      </c>
      <c r="S467" s="34">
        <f>WORKDAY(Table14[[#This Row],[Pay Date]],-3,'Non working days'!$A$3:$A$598)</f>
        <v>45769</v>
      </c>
      <c r="T467" s="31" t="str">
        <f>TEXT(Table14[[#This Row],[Upload Date]],"ddd")</f>
        <v>Tue</v>
      </c>
      <c r="U467" s="34">
        <f>WORKDAY(Table14[[#This Row],[Upload Date]],-5,'Non working days'!$A$3:$A$598)</f>
        <v>45758</v>
      </c>
      <c r="V467" s="31" t="str">
        <f>TEXT(Table14[[#This Row],[Deadline for Variation Submission]],"ddd")</f>
        <v>Fri</v>
      </c>
      <c r="W467" s="29"/>
      <c r="X467" s="1"/>
    </row>
    <row r="468" spans="1:24" x14ac:dyDescent="0.3">
      <c r="A468" t="str">
        <f>CONCATENATE(Table14[[#This Row],[Cipher]], " ",Table14[[#This Row],[Payment Type]])</f>
        <v>SU Pharmacy</v>
      </c>
      <c r="B468" s="30" t="s">
        <v>193</v>
      </c>
      <c r="C468" s="30" t="s">
        <v>39</v>
      </c>
      <c r="D468" s="30" t="s">
        <v>194</v>
      </c>
      <c r="E468" s="31" t="s">
        <v>48</v>
      </c>
      <c r="F468" s="30">
        <v>14</v>
      </c>
      <c r="G468" s="31"/>
      <c r="H46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68" s="31" t="str">
        <f>TEXT(Table14[[#This Row],[Standard Payment Date]],"ddd")</f>
        <v>Mon</v>
      </c>
      <c r="J468" s="31" t="str">
        <f>IF(ISNA(MATCH(Table14[[#This Row],[Standard Payment Date]],'Non working days'!$A$3:$A$226,0)),"N","Y")</f>
        <v>N</v>
      </c>
      <c r="K468" s="31" t="str">
        <f>IF(OR(Table14[[#This Row],[Unmodified Day of Week]]="Sat",Table14[[#This Row],[Unmodified Day of Week]]="Sun"),"Y","N")</f>
        <v>N</v>
      </c>
      <c r="L468" s="31" t="str">
        <f>IF(OR(Table14[[#This Row],[Bank Holiday?]]="Y",Table14[[#This Row],[Weekend?]]="Y"),"Y","N")</f>
        <v>N</v>
      </c>
      <c r="M468" s="31">
        <f>IF(AND(Table14[[#This Row],[Late if non working day]]="Late",Table14[[#This Row],[BH or Weekend]]="Y"),1,0)</f>
        <v>0</v>
      </c>
      <c r="N468" s="33">
        <f>NETWORKDAYS($H$2,Table14[[#This Row],[Standard Payment Date]],'Non working days'!$A$3:$A$27)</f>
        <v>10</v>
      </c>
      <c r="O468" s="33">
        <f>Table14[[#This Row],[NetWorkDays]]-1</f>
        <v>9</v>
      </c>
      <c r="P468" s="33">
        <f>Table14[[#This Row],[NetWorkDays]]</f>
        <v>10</v>
      </c>
      <c r="Q46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68" s="31" t="str">
        <f>TEXT(Table14[[#This Row],[Pay Date]],"ddd")</f>
        <v>Mon</v>
      </c>
      <c r="S468" s="34">
        <f>WORKDAY(Table14[[#This Row],[Pay Date]],-3,'Non working days'!$A$3:$A$598)</f>
        <v>45756</v>
      </c>
      <c r="T468" s="31" t="str">
        <f>TEXT(Table14[[#This Row],[Upload Date]],"ddd")</f>
        <v>Wed</v>
      </c>
      <c r="U468" s="34">
        <f>WORKDAY(Table14[[#This Row],[Upload Date]],-5,'Non working days'!$A$3:$A$598)</f>
        <v>45749</v>
      </c>
      <c r="V468" s="31" t="str">
        <f>TEXT(Table14[[#This Row],[Deadline for Variation Submission]],"ddd")</f>
        <v>Wed</v>
      </c>
      <c r="W468" s="29"/>
      <c r="X468" s="1"/>
    </row>
    <row r="469" spans="1:24" x14ac:dyDescent="0.3">
      <c r="A469" t="str">
        <f>CONCATENATE(Table14[[#This Row],[Cipher]], " ",Table14[[#This Row],[Payment Type]])</f>
        <v>SU A/PMS</v>
      </c>
      <c r="B469" s="30" t="s">
        <v>193</v>
      </c>
      <c r="C469" s="30" t="s">
        <v>39</v>
      </c>
      <c r="D469" s="30" t="s">
        <v>194</v>
      </c>
      <c r="E469" s="31" t="s">
        <v>49</v>
      </c>
      <c r="F469" s="30">
        <v>15</v>
      </c>
      <c r="G469" s="30"/>
      <c r="H46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69" s="31" t="str">
        <f>TEXT(Table14[[#This Row],[Standard Payment Date]],"ddd")</f>
        <v>Tue</v>
      </c>
      <c r="J469" s="31" t="str">
        <f>IF(ISNA(MATCH(Table14[[#This Row],[Standard Payment Date]],'Non working days'!$A$3:$A$226,0)),"N","Y")</f>
        <v>N</v>
      </c>
      <c r="K469" s="31" t="str">
        <f>IF(OR(Table14[[#This Row],[Unmodified Day of Week]]="Sat",Table14[[#This Row],[Unmodified Day of Week]]="Sun"),"Y","N")</f>
        <v>N</v>
      </c>
      <c r="L469" s="31" t="str">
        <f>IF(OR(Table14[[#This Row],[Bank Holiday?]]="Y",Table14[[#This Row],[Weekend?]]="Y"),"Y","N")</f>
        <v>N</v>
      </c>
      <c r="M469" s="31">
        <f>IF(AND(Table14[[#This Row],[Late if non working day]]="Late",Table14[[#This Row],[BH or Weekend]]="Y"),1,0)</f>
        <v>0</v>
      </c>
      <c r="N469" s="33">
        <f>NETWORKDAYS($H$2,Table14[[#This Row],[Standard Payment Date]],'Non working days'!$A$3:$A$27)</f>
        <v>11</v>
      </c>
      <c r="O469" s="33">
        <f>Table14[[#This Row],[NetWorkDays]]-1</f>
        <v>10</v>
      </c>
      <c r="P469" s="33">
        <f>Table14[[#This Row],[NetWorkDays]]</f>
        <v>11</v>
      </c>
      <c r="Q46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69" s="31" t="str">
        <f>TEXT(Table14[[#This Row],[Pay Date]],"ddd")</f>
        <v>Tue</v>
      </c>
      <c r="S469" s="34">
        <f>WORKDAY(Table14[[#This Row],[Pay Date]],-3,'Non working days'!$A$3:$A$598)</f>
        <v>45757</v>
      </c>
      <c r="T469" s="31" t="str">
        <f>TEXT(Table14[[#This Row],[Upload Date]],"ddd")</f>
        <v>Thu</v>
      </c>
      <c r="U469" s="34">
        <f>WORKDAY(Table14[[#This Row],[Upload Date]],-5,'Non working days'!$A$3:$A$598)</f>
        <v>45750</v>
      </c>
      <c r="V469" s="31" t="str">
        <f>TEXT(Table14[[#This Row],[Deadline for Variation Submission]],"ddd")</f>
        <v>Thu</v>
      </c>
      <c r="W469" s="29"/>
      <c r="X469" s="1"/>
    </row>
    <row r="470" spans="1:24" x14ac:dyDescent="0.3">
      <c r="A470" t="str">
        <f>CONCATENATE(Table14[[#This Row],[Cipher]], " ",Table14[[#This Row],[Payment Type]])</f>
        <v>SU GMS Adhoc</v>
      </c>
      <c r="B470" s="30" t="s">
        <v>193</v>
      </c>
      <c r="C470" s="30" t="s">
        <v>39</v>
      </c>
      <c r="D470" s="30" t="s">
        <v>194</v>
      </c>
      <c r="E470" s="30" t="s">
        <v>71</v>
      </c>
      <c r="F470" s="30">
        <v>15</v>
      </c>
      <c r="G470" s="31"/>
      <c r="H47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70" s="31" t="str">
        <f>TEXT(Table14[[#This Row],[Standard Payment Date]],"ddd")</f>
        <v>Tue</v>
      </c>
      <c r="J470" s="31" t="str">
        <f>IF(ISNA(MATCH(Table14[[#This Row],[Standard Payment Date]],'Non working days'!$A$3:$A$226,0)),"N","Y")</f>
        <v>N</v>
      </c>
      <c r="K470" s="31" t="str">
        <f>IF(OR(Table14[[#This Row],[Unmodified Day of Week]]="Sat",Table14[[#This Row],[Unmodified Day of Week]]="Sun"),"Y","N")</f>
        <v>N</v>
      </c>
      <c r="L470" s="31" t="str">
        <f>IF(OR(Table14[[#This Row],[Bank Holiday?]]="Y",Table14[[#This Row],[Weekend?]]="Y"),"Y","N")</f>
        <v>N</v>
      </c>
      <c r="M470" s="31">
        <f>IF(AND(Table14[[#This Row],[Late if non working day]]="Late",Table14[[#This Row],[BH or Weekend]]="Y"),1,0)</f>
        <v>0</v>
      </c>
      <c r="N470" s="33">
        <f>NETWORKDAYS($H$2,Table14[[#This Row],[Standard Payment Date]],'Non working days'!$A$3:$A$27)</f>
        <v>11</v>
      </c>
      <c r="O470" s="33">
        <f>Table14[[#This Row],[NetWorkDays]]-1</f>
        <v>10</v>
      </c>
      <c r="P470" s="33">
        <f>Table14[[#This Row],[NetWorkDays]]</f>
        <v>11</v>
      </c>
      <c r="Q47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70" s="31" t="str">
        <f>TEXT(Table14[[#This Row],[Pay Date]],"ddd")</f>
        <v>Tue</v>
      </c>
      <c r="S470" s="34">
        <f>WORKDAY(Table14[[#This Row],[Pay Date]],-3,'Non working days'!$A$3:$A$598)</f>
        <v>45757</v>
      </c>
      <c r="T470" s="31" t="str">
        <f>TEXT(Table14[[#This Row],[Upload Date]],"ddd")</f>
        <v>Thu</v>
      </c>
      <c r="U470" s="34">
        <f>WORKDAY(Table14[[#This Row],[Upload Date]],-5,'Non working days'!$A$3:$A$598)</f>
        <v>45750</v>
      </c>
      <c r="V470" s="31" t="str">
        <f>TEXT(Table14[[#This Row],[Deadline for Variation Submission]],"ddd")</f>
        <v>Thu</v>
      </c>
      <c r="W470" s="29"/>
      <c r="X470" s="1"/>
    </row>
    <row r="471" spans="1:24" x14ac:dyDescent="0.3">
      <c r="A471" t="str">
        <f>CONCATENATE(Table14[[#This Row],[Cipher]], " ",Table14[[#This Row],[Payment Type]])</f>
        <v>SU GMS</v>
      </c>
      <c r="B471" s="30" t="s">
        <v>193</v>
      </c>
      <c r="C471" s="30" t="s">
        <v>39</v>
      </c>
      <c r="D471" s="30" t="s">
        <v>194</v>
      </c>
      <c r="E471" s="30" t="s">
        <v>50</v>
      </c>
      <c r="F471" s="30" t="s">
        <v>51</v>
      </c>
      <c r="G471" s="31"/>
      <c r="H47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71" s="31" t="str">
        <f>TEXT(Table14[[#This Row],[Standard Payment Date]],"ddd")</f>
        <v>Wed</v>
      </c>
      <c r="J471" s="31" t="str">
        <f>IF(ISNA(MATCH(Table14[[#This Row],[Standard Payment Date]],'Non working days'!$A$3:$A$226,0)),"N","Y")</f>
        <v>N</v>
      </c>
      <c r="K471" s="31" t="str">
        <f>IF(OR(Table14[[#This Row],[Unmodified Day of Week]]="Sat",Table14[[#This Row],[Unmodified Day of Week]]="Sun"),"Y","N")</f>
        <v>N</v>
      </c>
      <c r="L471" s="31" t="str">
        <f>IF(OR(Table14[[#This Row],[Bank Holiday?]]="Y",Table14[[#This Row],[Weekend?]]="Y"),"Y","N")</f>
        <v>N</v>
      </c>
      <c r="M471" s="31">
        <f>IF(AND(Table14[[#This Row],[Late if non working day]]="Late",Table14[[#This Row],[BH or Weekend]]="Y"),1,0)</f>
        <v>0</v>
      </c>
      <c r="N471" s="33">
        <f>NETWORKDAYS($H$2,Table14[[#This Row],[Standard Payment Date]],'Non working days'!$A$3:$A$27)</f>
        <v>20</v>
      </c>
      <c r="O471" s="33">
        <f>Table14[[#This Row],[NetWorkDays]]-1</f>
        <v>19</v>
      </c>
      <c r="P471" s="33">
        <f>Table14[[#This Row],[NetWorkDays]]</f>
        <v>20</v>
      </c>
      <c r="Q47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71" s="31" t="str">
        <f>TEXT(Table14[[#This Row],[Pay Date]],"ddd")</f>
        <v>Wed</v>
      </c>
      <c r="S471" s="34">
        <f>WORKDAY(Table14[[#This Row],[Pay Date]],-3,'Non working days'!$A$3:$A$598)</f>
        <v>45772</v>
      </c>
      <c r="T471" s="31" t="str">
        <f>TEXT(Table14[[#This Row],[Upload Date]],"ddd")</f>
        <v>Fri</v>
      </c>
      <c r="U471" s="34">
        <f>WORKDAY(Table14[[#This Row],[Upload Date]],-5,'Non working days'!$A$3:$A$598)</f>
        <v>45763</v>
      </c>
      <c r="V471" s="31" t="str">
        <f>TEXT(Table14[[#This Row],[Deadline for Variation Submission]],"ddd")</f>
        <v>Wed</v>
      </c>
      <c r="W471" s="29"/>
      <c r="X471" s="1"/>
    </row>
    <row r="472" spans="1:24" x14ac:dyDescent="0.3">
      <c r="A472" t="str">
        <f>CONCATENATE(Table14[[#This Row],[Cipher]], " ",Table14[[#This Row],[Payment Type]])</f>
        <v>SU Dispensing GMS</v>
      </c>
      <c r="B472" s="30" t="s">
        <v>193</v>
      </c>
      <c r="C472" s="30" t="s">
        <v>39</v>
      </c>
      <c r="D472" s="30" t="s">
        <v>194</v>
      </c>
      <c r="E472" s="31" t="s">
        <v>41</v>
      </c>
      <c r="F472" s="30" t="s">
        <v>51</v>
      </c>
      <c r="G472" s="30"/>
      <c r="H47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72" s="31" t="str">
        <f>TEXT(Table14[[#This Row],[Standard Payment Date]],"ddd")</f>
        <v>Wed</v>
      </c>
      <c r="J472" s="31" t="str">
        <f>IF(ISNA(MATCH(Table14[[#This Row],[Standard Payment Date]],'Non working days'!$A$3:$A$226,0)),"N","Y")</f>
        <v>N</v>
      </c>
      <c r="K472" s="31" t="str">
        <f>IF(OR(Table14[[#This Row],[Unmodified Day of Week]]="Sat",Table14[[#This Row],[Unmodified Day of Week]]="Sun"),"Y","N")</f>
        <v>N</v>
      </c>
      <c r="L472" s="31" t="str">
        <f>IF(OR(Table14[[#This Row],[Bank Holiday?]]="Y",Table14[[#This Row],[Weekend?]]="Y"),"Y","N")</f>
        <v>N</v>
      </c>
      <c r="M472" s="31">
        <f>IF(AND(Table14[[#This Row],[Late if non working day]]="Late",Table14[[#This Row],[BH or Weekend]]="Y"),1,0)</f>
        <v>0</v>
      </c>
      <c r="N472" s="33">
        <f>NETWORKDAYS($H$2,Table14[[#This Row],[Standard Payment Date]],'Non working days'!$A$3:$A$27)</f>
        <v>20</v>
      </c>
      <c r="O472" s="33">
        <f>Table14[[#This Row],[NetWorkDays]]-1</f>
        <v>19</v>
      </c>
      <c r="P472" s="33">
        <f>Table14[[#This Row],[NetWorkDays]]</f>
        <v>20</v>
      </c>
      <c r="Q47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72" s="31" t="str">
        <f>TEXT(Table14[[#This Row],[Pay Date]],"ddd")</f>
        <v>Wed</v>
      </c>
      <c r="S472" s="34">
        <f>WORKDAY(Table14[[#This Row],[Pay Date]],-3,'Non working days'!$A$3:$A$598)</f>
        <v>45772</v>
      </c>
      <c r="T472" s="31" t="str">
        <f>TEXT(Table14[[#This Row],[Upload Date]],"ddd")</f>
        <v>Fri</v>
      </c>
      <c r="U472" s="34">
        <f>WORKDAY(Table14[[#This Row],[Upload Date]],-5,'Non working days'!$A$3:$A$598)</f>
        <v>45763</v>
      </c>
      <c r="V472" s="31" t="str">
        <f>TEXT(Table14[[#This Row],[Deadline for Variation Submission]],"ddd")</f>
        <v>Wed</v>
      </c>
      <c r="W472" s="29"/>
      <c r="X472" s="1"/>
    </row>
    <row r="473" spans="1:24" x14ac:dyDescent="0.3">
      <c r="A473" t="str">
        <f>CONCATENATE(Table14[[#This Row],[Cipher]], " ",Table14[[#This Row],[Payment Type]])</f>
        <v>SU Dispensing PMS</v>
      </c>
      <c r="B473" s="30" t="s">
        <v>193</v>
      </c>
      <c r="C473" s="30" t="s">
        <v>39</v>
      </c>
      <c r="D473" s="30" t="s">
        <v>194</v>
      </c>
      <c r="E473" s="30" t="s">
        <v>43</v>
      </c>
      <c r="F473" s="30" t="s">
        <v>51</v>
      </c>
      <c r="G473" s="30"/>
      <c r="H47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73" s="31" t="str">
        <f>TEXT(Table14[[#This Row],[Standard Payment Date]],"ddd")</f>
        <v>Wed</v>
      </c>
      <c r="J473" s="31" t="str">
        <f>IF(ISNA(MATCH(Table14[[#This Row],[Standard Payment Date]],'Non working days'!$A$3:$A$226,0)),"N","Y")</f>
        <v>N</v>
      </c>
      <c r="K473" s="31" t="str">
        <f>IF(OR(Table14[[#This Row],[Unmodified Day of Week]]="Sat",Table14[[#This Row],[Unmodified Day of Week]]="Sun"),"Y","N")</f>
        <v>N</v>
      </c>
      <c r="L473" s="31" t="str">
        <f>IF(OR(Table14[[#This Row],[Bank Holiday?]]="Y",Table14[[#This Row],[Weekend?]]="Y"),"Y","N")</f>
        <v>N</v>
      </c>
      <c r="M473" s="31">
        <f>IF(AND(Table14[[#This Row],[Late if non working day]]="Late",Table14[[#This Row],[BH or Weekend]]="Y"),1,0)</f>
        <v>0</v>
      </c>
      <c r="N473" s="33">
        <f>NETWORKDAYS($H$2,Table14[[#This Row],[Standard Payment Date]],'Non working days'!$A$3:$A$27)</f>
        <v>20</v>
      </c>
      <c r="O473" s="33">
        <f>Table14[[#This Row],[NetWorkDays]]-1</f>
        <v>19</v>
      </c>
      <c r="P473" s="33">
        <f>Table14[[#This Row],[NetWorkDays]]</f>
        <v>20</v>
      </c>
      <c r="Q47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73" s="31" t="str">
        <f>TEXT(Table14[[#This Row],[Pay Date]],"ddd")</f>
        <v>Wed</v>
      </c>
      <c r="S473" s="34">
        <f>WORKDAY(Table14[[#This Row],[Pay Date]],-3,'Non working days'!$A$3:$A$598)</f>
        <v>45772</v>
      </c>
      <c r="T473" s="31" t="str">
        <f>TEXT(Table14[[#This Row],[Upload Date]],"ddd")</f>
        <v>Fri</v>
      </c>
      <c r="U473" s="34">
        <f>WORKDAY(Table14[[#This Row],[Upload Date]],-5,'Non working days'!$A$3:$A$598)</f>
        <v>45763</v>
      </c>
      <c r="V473" s="31" t="str">
        <f>TEXT(Table14[[#This Row],[Deadline for Variation Submission]],"ddd")</f>
        <v>Wed</v>
      </c>
      <c r="W473" s="29"/>
      <c r="X473" s="1"/>
    </row>
    <row r="474" spans="1:24" x14ac:dyDescent="0.3">
      <c r="A474" t="str">
        <f>CONCATENATE(Table14[[#This Row],[Cipher]], " ",Table14[[#This Row],[Payment Type]])</f>
        <v>SU Prescribing GMS</v>
      </c>
      <c r="B474" s="30" t="s">
        <v>193</v>
      </c>
      <c r="C474" s="30" t="s">
        <v>39</v>
      </c>
      <c r="D474" s="30" t="s">
        <v>194</v>
      </c>
      <c r="E474" s="30" t="s">
        <v>44</v>
      </c>
      <c r="F474" s="30" t="s">
        <v>51</v>
      </c>
      <c r="G474" s="30"/>
      <c r="H47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74" s="31" t="str">
        <f>TEXT(Table14[[#This Row],[Standard Payment Date]],"ddd")</f>
        <v>Wed</v>
      </c>
      <c r="J474" s="31" t="str">
        <f>IF(ISNA(MATCH(Table14[[#This Row],[Standard Payment Date]],'Non working days'!$A$3:$A$226,0)),"N","Y")</f>
        <v>N</v>
      </c>
      <c r="K474" s="31" t="str">
        <f>IF(OR(Table14[[#This Row],[Unmodified Day of Week]]="Sat",Table14[[#This Row],[Unmodified Day of Week]]="Sun"),"Y","N")</f>
        <v>N</v>
      </c>
      <c r="L474" s="31" t="str">
        <f>IF(OR(Table14[[#This Row],[Bank Holiday?]]="Y",Table14[[#This Row],[Weekend?]]="Y"),"Y","N")</f>
        <v>N</v>
      </c>
      <c r="M474" s="31">
        <f>IF(AND(Table14[[#This Row],[Late if non working day]]="Late",Table14[[#This Row],[BH or Weekend]]="Y"),1,0)</f>
        <v>0</v>
      </c>
      <c r="N474" s="33">
        <f>NETWORKDAYS($H$2,Table14[[#This Row],[Standard Payment Date]],'Non working days'!$A$3:$A$27)</f>
        <v>20</v>
      </c>
      <c r="O474" s="33">
        <f>Table14[[#This Row],[NetWorkDays]]-1</f>
        <v>19</v>
      </c>
      <c r="P474" s="33">
        <f>Table14[[#This Row],[NetWorkDays]]</f>
        <v>20</v>
      </c>
      <c r="Q47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74" s="31" t="str">
        <f>TEXT(Table14[[#This Row],[Pay Date]],"ddd")</f>
        <v>Wed</v>
      </c>
      <c r="S474" s="34">
        <f>WORKDAY(Table14[[#This Row],[Pay Date]],-3,'Non working days'!$A$3:$A$598)</f>
        <v>45772</v>
      </c>
      <c r="T474" s="31" t="str">
        <f>TEXT(Table14[[#This Row],[Upload Date]],"ddd")</f>
        <v>Fri</v>
      </c>
      <c r="U474" s="34">
        <f>WORKDAY(Table14[[#This Row],[Upload Date]],-5,'Non working days'!$A$3:$A$598)</f>
        <v>45763</v>
      </c>
      <c r="V474" s="31" t="str">
        <f>TEXT(Table14[[#This Row],[Deadline for Variation Submission]],"ddd")</f>
        <v>Wed</v>
      </c>
      <c r="W474" s="29"/>
      <c r="X474" s="1"/>
    </row>
    <row r="475" spans="1:24" x14ac:dyDescent="0.3">
      <c r="A475" t="str">
        <f>CONCATENATE(Table14[[#This Row],[Cipher]], " ",Table14[[#This Row],[Payment Type]])</f>
        <v>SU Prescribing PMS</v>
      </c>
      <c r="B475" s="30" t="s">
        <v>193</v>
      </c>
      <c r="C475" s="30" t="s">
        <v>39</v>
      </c>
      <c r="D475" s="30" t="s">
        <v>194</v>
      </c>
      <c r="E475" s="30" t="s">
        <v>45</v>
      </c>
      <c r="F475" s="30" t="s">
        <v>51</v>
      </c>
      <c r="G475" s="30"/>
      <c r="H47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75" s="31" t="str">
        <f>TEXT(Table14[[#This Row],[Standard Payment Date]],"ddd")</f>
        <v>Wed</v>
      </c>
      <c r="J475" s="31" t="str">
        <f>IF(ISNA(MATCH(Table14[[#This Row],[Standard Payment Date]],'Non working days'!$A$3:$A$226,0)),"N","Y")</f>
        <v>N</v>
      </c>
      <c r="K475" s="31" t="str">
        <f>IF(OR(Table14[[#This Row],[Unmodified Day of Week]]="Sat",Table14[[#This Row],[Unmodified Day of Week]]="Sun"),"Y","N")</f>
        <v>N</v>
      </c>
      <c r="L475" s="31" t="str">
        <f>IF(OR(Table14[[#This Row],[Bank Holiday?]]="Y",Table14[[#This Row],[Weekend?]]="Y"),"Y","N")</f>
        <v>N</v>
      </c>
      <c r="M475" s="31">
        <f>IF(AND(Table14[[#This Row],[Late if non working day]]="Late",Table14[[#This Row],[BH or Weekend]]="Y"),1,0)</f>
        <v>0</v>
      </c>
      <c r="N475" s="33">
        <f>NETWORKDAYS($H$2,Table14[[#This Row],[Standard Payment Date]],'Non working days'!$A$3:$A$27)</f>
        <v>20</v>
      </c>
      <c r="O475" s="33">
        <f>Table14[[#This Row],[NetWorkDays]]-1</f>
        <v>19</v>
      </c>
      <c r="P475" s="33">
        <f>Table14[[#This Row],[NetWorkDays]]</f>
        <v>20</v>
      </c>
      <c r="Q47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75" s="31" t="str">
        <f>TEXT(Table14[[#This Row],[Pay Date]],"ddd")</f>
        <v>Wed</v>
      </c>
      <c r="S475" s="34">
        <f>WORKDAY(Table14[[#This Row],[Pay Date]],-3,'Non working days'!$A$3:$A$598)</f>
        <v>45772</v>
      </c>
      <c r="T475" s="31" t="str">
        <f>TEXT(Table14[[#This Row],[Upload Date]],"ddd")</f>
        <v>Fri</v>
      </c>
      <c r="U475" s="34">
        <f>WORKDAY(Table14[[#This Row],[Upload Date]],-5,'Non working days'!$A$3:$A$598)</f>
        <v>45763</v>
      </c>
      <c r="V475" s="31" t="str">
        <f>TEXT(Table14[[#This Row],[Deadline for Variation Submission]],"ddd")</f>
        <v>Wed</v>
      </c>
      <c r="W475" s="29"/>
      <c r="X475" s="1"/>
    </row>
    <row r="476" spans="1:24" x14ac:dyDescent="0.3">
      <c r="A476" t="str">
        <f>CONCATENATE(Table14[[#This Row],[Cipher]], " ",Table14[[#This Row],[Payment Type]])</f>
        <v>SU PMS Adhoc</v>
      </c>
      <c r="B476" s="30" t="s">
        <v>193</v>
      </c>
      <c r="C476" s="30" t="s">
        <v>39</v>
      </c>
      <c r="D476" s="30" t="s">
        <v>194</v>
      </c>
      <c r="E476" s="30" t="s">
        <v>56</v>
      </c>
      <c r="F476" s="30" t="s">
        <v>51</v>
      </c>
      <c r="G476" s="31"/>
      <c r="H47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476" s="31" t="str">
        <f>TEXT(Table14[[#This Row],[Standard Payment Date]],"ddd")</f>
        <v>Wed</v>
      </c>
      <c r="J476" s="31" t="str">
        <f>IF(ISNA(MATCH(Table14[[#This Row],[Standard Payment Date]],'Non working days'!$A$3:$A$226,0)),"N","Y")</f>
        <v>N</v>
      </c>
      <c r="K476" s="31" t="str">
        <f>IF(OR(Table14[[#This Row],[Unmodified Day of Week]]="Sat",Table14[[#This Row],[Unmodified Day of Week]]="Sun"),"Y","N")</f>
        <v>N</v>
      </c>
      <c r="L476" s="31" t="str">
        <f>IF(OR(Table14[[#This Row],[Bank Holiday?]]="Y",Table14[[#This Row],[Weekend?]]="Y"),"Y","N")</f>
        <v>N</v>
      </c>
      <c r="M476" s="31">
        <f>IF(AND(Table14[[#This Row],[Late if non working day]]="Late",Table14[[#This Row],[BH or Weekend]]="Y"),1,0)</f>
        <v>0</v>
      </c>
      <c r="N476" s="33">
        <f>NETWORKDAYS($H$2,Table14[[#This Row],[Standard Payment Date]],'Non working days'!$A$3:$A$27)</f>
        <v>20</v>
      </c>
      <c r="O476" s="33">
        <f>Table14[[#This Row],[NetWorkDays]]-1</f>
        <v>19</v>
      </c>
      <c r="P476" s="33">
        <f>Table14[[#This Row],[NetWorkDays]]</f>
        <v>20</v>
      </c>
      <c r="Q47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476" s="31" t="str">
        <f>TEXT(Table14[[#This Row],[Pay Date]],"ddd")</f>
        <v>Wed</v>
      </c>
      <c r="S476" s="34">
        <f>WORKDAY(Table14[[#This Row],[Pay Date]],-3,'Non working days'!$A$3:$A$598)</f>
        <v>45772</v>
      </c>
      <c r="T476" s="31" t="str">
        <f>TEXT(Table14[[#This Row],[Upload Date]],"ddd")</f>
        <v>Fri</v>
      </c>
      <c r="U476" s="34">
        <f>WORKDAY(Table14[[#This Row],[Upload Date]],-5,'Non working days'!$A$3:$A$598)</f>
        <v>45763</v>
      </c>
      <c r="V476" s="31" t="str">
        <f>TEXT(Table14[[#This Row],[Deadline for Variation Submission]],"ddd")</f>
        <v>Wed</v>
      </c>
      <c r="W476" s="29"/>
      <c r="X476" s="1"/>
    </row>
    <row r="477" spans="1:24" x14ac:dyDescent="0.3">
      <c r="A477" t="str">
        <f>CONCATENATE(Table14[[#This Row],[Cipher]], " ",Table14[[#This Row],[Payment Type]])</f>
        <v>SUN Pharmacy</v>
      </c>
      <c r="B477" s="30" t="s">
        <v>195</v>
      </c>
      <c r="C477" s="30" t="s">
        <v>39</v>
      </c>
      <c r="D477" s="30" t="s">
        <v>196</v>
      </c>
      <c r="E477" s="31" t="s">
        <v>48</v>
      </c>
      <c r="F477" s="30">
        <v>14</v>
      </c>
      <c r="G477" s="31"/>
      <c r="H47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77" s="31" t="str">
        <f>TEXT(Table14[[#This Row],[Standard Payment Date]],"ddd")</f>
        <v>Mon</v>
      </c>
      <c r="J477" s="31" t="str">
        <f>IF(ISNA(MATCH(Table14[[#This Row],[Standard Payment Date]],'Non working days'!$A$3:$A$226,0)),"N","Y")</f>
        <v>N</v>
      </c>
      <c r="K477" s="31" t="str">
        <f>IF(OR(Table14[[#This Row],[Unmodified Day of Week]]="Sat",Table14[[#This Row],[Unmodified Day of Week]]="Sun"),"Y","N")</f>
        <v>N</v>
      </c>
      <c r="L477" s="31" t="str">
        <f>IF(OR(Table14[[#This Row],[Bank Holiday?]]="Y",Table14[[#This Row],[Weekend?]]="Y"),"Y","N")</f>
        <v>N</v>
      </c>
      <c r="M477" s="31">
        <f>IF(AND(Table14[[#This Row],[Late if non working day]]="Late",Table14[[#This Row],[BH or Weekend]]="Y"),1,0)</f>
        <v>0</v>
      </c>
      <c r="N477" s="33">
        <f>NETWORKDAYS($H$2,Table14[[#This Row],[Standard Payment Date]],'Non working days'!$A$3:$A$27)</f>
        <v>10</v>
      </c>
      <c r="O477" s="33">
        <f>Table14[[#This Row],[NetWorkDays]]-1</f>
        <v>9</v>
      </c>
      <c r="P477" s="33">
        <f>Table14[[#This Row],[NetWorkDays]]</f>
        <v>10</v>
      </c>
      <c r="Q47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77" s="31" t="str">
        <f>TEXT(Table14[[#This Row],[Pay Date]],"ddd")</f>
        <v>Mon</v>
      </c>
      <c r="S477" s="34">
        <f>WORKDAY(Table14[[#This Row],[Pay Date]],-3,'Non working days'!$A$3:$A$598)</f>
        <v>45756</v>
      </c>
      <c r="T477" s="31" t="str">
        <f>TEXT(Table14[[#This Row],[Upload Date]],"ddd")</f>
        <v>Wed</v>
      </c>
      <c r="U477" s="34">
        <f>WORKDAY(Table14[[#This Row],[Upload Date]],-5,'Non working days'!$A$3:$A$598)</f>
        <v>45749</v>
      </c>
      <c r="V477" s="31" t="str">
        <f>TEXT(Table14[[#This Row],[Deadline for Variation Submission]],"ddd")</f>
        <v>Wed</v>
      </c>
      <c r="W477" s="29"/>
      <c r="X477" s="1"/>
    </row>
    <row r="478" spans="1:24" x14ac:dyDescent="0.3">
      <c r="A478" t="str">
        <f>CONCATENATE(Table14[[#This Row],[Cipher]], " ",Table14[[#This Row],[Payment Type]])</f>
        <v>SUN GMS</v>
      </c>
      <c r="B478" s="30" t="s">
        <v>195</v>
      </c>
      <c r="C478" s="30" t="s">
        <v>39</v>
      </c>
      <c r="D478" s="30" t="s">
        <v>196</v>
      </c>
      <c r="E478" s="30" t="s">
        <v>50</v>
      </c>
      <c r="F478" s="30">
        <v>15</v>
      </c>
      <c r="G478" s="31"/>
      <c r="H47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78" s="31" t="str">
        <f>TEXT(Table14[[#This Row],[Standard Payment Date]],"ddd")</f>
        <v>Tue</v>
      </c>
      <c r="J478" s="31" t="str">
        <f>IF(ISNA(MATCH(Table14[[#This Row],[Standard Payment Date]],'Non working days'!$A$3:$A$226,0)),"N","Y")</f>
        <v>N</v>
      </c>
      <c r="K478" s="31" t="str">
        <f>IF(OR(Table14[[#This Row],[Unmodified Day of Week]]="Sat",Table14[[#This Row],[Unmodified Day of Week]]="Sun"),"Y","N")</f>
        <v>N</v>
      </c>
      <c r="L478" s="31" t="str">
        <f>IF(OR(Table14[[#This Row],[Bank Holiday?]]="Y",Table14[[#This Row],[Weekend?]]="Y"),"Y","N")</f>
        <v>N</v>
      </c>
      <c r="M478" s="31">
        <f>IF(AND(Table14[[#This Row],[Late if non working day]]="Late",Table14[[#This Row],[BH or Weekend]]="Y"),1,0)</f>
        <v>0</v>
      </c>
      <c r="N478" s="33">
        <f>NETWORKDAYS($H$2,Table14[[#This Row],[Standard Payment Date]],'Non working days'!$A$3:$A$27)</f>
        <v>11</v>
      </c>
      <c r="O478" s="33">
        <f>Table14[[#This Row],[NetWorkDays]]-1</f>
        <v>10</v>
      </c>
      <c r="P478" s="33">
        <f>Table14[[#This Row],[NetWorkDays]]</f>
        <v>11</v>
      </c>
      <c r="Q47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78" s="31" t="str">
        <f>TEXT(Table14[[#This Row],[Pay Date]],"ddd")</f>
        <v>Tue</v>
      </c>
      <c r="S478" s="34">
        <f>WORKDAY(Table14[[#This Row],[Pay Date]],-3,'Non working days'!$A$3:$A$598)</f>
        <v>45757</v>
      </c>
      <c r="T478" s="31" t="str">
        <f>TEXT(Table14[[#This Row],[Upload Date]],"ddd")</f>
        <v>Thu</v>
      </c>
      <c r="U478" s="34">
        <f>WORKDAY(Table14[[#This Row],[Upload Date]],-5,'Non working days'!$A$3:$A$598)</f>
        <v>45750</v>
      </c>
      <c r="V478" s="31" t="str">
        <f>TEXT(Table14[[#This Row],[Deadline for Variation Submission]],"ddd")</f>
        <v>Thu</v>
      </c>
      <c r="W478" s="29"/>
      <c r="X478" s="1"/>
    </row>
    <row r="479" spans="1:24" x14ac:dyDescent="0.3">
      <c r="A479" t="str">
        <f>CONCATENATE(Table14[[#This Row],[Cipher]], " ",Table14[[#This Row],[Payment Type]])</f>
        <v>SUN A/PMS</v>
      </c>
      <c r="B479" s="30" t="s">
        <v>195</v>
      </c>
      <c r="C479" s="30" t="s">
        <v>39</v>
      </c>
      <c r="D479" s="30" t="s">
        <v>196</v>
      </c>
      <c r="E479" s="31" t="s">
        <v>49</v>
      </c>
      <c r="F479" s="30">
        <v>15</v>
      </c>
      <c r="G479" s="30"/>
      <c r="H47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479" s="31" t="str">
        <f>TEXT(Table14[[#This Row],[Standard Payment Date]],"ddd")</f>
        <v>Tue</v>
      </c>
      <c r="J479" s="31" t="str">
        <f>IF(ISNA(MATCH(Table14[[#This Row],[Standard Payment Date]],'Non working days'!$A$3:$A$226,0)),"N","Y")</f>
        <v>N</v>
      </c>
      <c r="K479" s="31" t="str">
        <f>IF(OR(Table14[[#This Row],[Unmodified Day of Week]]="Sat",Table14[[#This Row],[Unmodified Day of Week]]="Sun"),"Y","N")</f>
        <v>N</v>
      </c>
      <c r="L479" s="31" t="str">
        <f>IF(OR(Table14[[#This Row],[Bank Holiday?]]="Y",Table14[[#This Row],[Weekend?]]="Y"),"Y","N")</f>
        <v>N</v>
      </c>
      <c r="M479" s="31">
        <f>IF(AND(Table14[[#This Row],[Late if non working day]]="Late",Table14[[#This Row],[BH or Weekend]]="Y"),1,0)</f>
        <v>0</v>
      </c>
      <c r="N479" s="33">
        <f>NETWORKDAYS($H$2,Table14[[#This Row],[Standard Payment Date]],'Non working days'!$A$3:$A$27)</f>
        <v>11</v>
      </c>
      <c r="O479" s="33">
        <f>Table14[[#This Row],[NetWorkDays]]-1</f>
        <v>10</v>
      </c>
      <c r="P479" s="33">
        <f>Table14[[#This Row],[NetWorkDays]]</f>
        <v>11</v>
      </c>
      <c r="Q47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479" s="31" t="str">
        <f>TEXT(Table14[[#This Row],[Pay Date]],"ddd")</f>
        <v>Tue</v>
      </c>
      <c r="S479" s="34">
        <f>WORKDAY(Table14[[#This Row],[Pay Date]],-3,'Non working days'!$A$3:$A$598)</f>
        <v>45757</v>
      </c>
      <c r="T479" s="31" t="str">
        <f>TEXT(Table14[[#This Row],[Upload Date]],"ddd")</f>
        <v>Thu</v>
      </c>
      <c r="U479" s="34">
        <f>WORKDAY(Table14[[#This Row],[Upload Date]],-5,'Non working days'!$A$3:$A$598)</f>
        <v>45750</v>
      </c>
      <c r="V479" s="31" t="str">
        <f>TEXT(Table14[[#This Row],[Deadline for Variation Submission]],"ddd")</f>
        <v>Thu</v>
      </c>
      <c r="W479" s="29"/>
      <c r="X479" s="1"/>
    </row>
    <row r="480" spans="1:24" x14ac:dyDescent="0.3">
      <c r="A480" t="str">
        <f>CONCATENATE(Table14[[#This Row],[Cipher]], " ",Table14[[#This Row],[Payment Type]])</f>
        <v>SUN Dispensing GMS</v>
      </c>
      <c r="B480" s="30" t="s">
        <v>195</v>
      </c>
      <c r="C480" s="30" t="s">
        <v>39</v>
      </c>
      <c r="D480" s="30" t="s">
        <v>196</v>
      </c>
      <c r="E480" s="31" t="s">
        <v>41</v>
      </c>
      <c r="F480" s="30">
        <v>24</v>
      </c>
      <c r="G480" s="30"/>
      <c r="H48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480" s="31" t="str">
        <f>TEXT(Table14[[#This Row],[Standard Payment Date]],"ddd")</f>
        <v>Thu</v>
      </c>
      <c r="J480" s="31" t="str">
        <f>IF(ISNA(MATCH(Table14[[#This Row],[Standard Payment Date]],'Non working days'!$A$3:$A$226,0)),"N","Y")</f>
        <v>N</v>
      </c>
      <c r="K480" s="31" t="str">
        <f>IF(OR(Table14[[#This Row],[Unmodified Day of Week]]="Sat",Table14[[#This Row],[Unmodified Day of Week]]="Sun"),"Y","N")</f>
        <v>N</v>
      </c>
      <c r="L480" s="31" t="str">
        <f>IF(OR(Table14[[#This Row],[Bank Holiday?]]="Y",Table14[[#This Row],[Weekend?]]="Y"),"Y","N")</f>
        <v>N</v>
      </c>
      <c r="M480" s="31">
        <f>IF(AND(Table14[[#This Row],[Late if non working day]]="Late",Table14[[#This Row],[BH or Weekend]]="Y"),1,0)</f>
        <v>0</v>
      </c>
      <c r="N480" s="33">
        <f>NETWORKDAYS($H$2,Table14[[#This Row],[Standard Payment Date]],'Non working days'!$A$3:$A$27)</f>
        <v>16</v>
      </c>
      <c r="O480" s="33">
        <f>Table14[[#This Row],[NetWorkDays]]-1</f>
        <v>15</v>
      </c>
      <c r="P480" s="33">
        <f>Table14[[#This Row],[NetWorkDays]]</f>
        <v>16</v>
      </c>
      <c r="Q48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480" s="31" t="str">
        <f>TEXT(Table14[[#This Row],[Pay Date]],"ddd")</f>
        <v>Thu</v>
      </c>
      <c r="S480" s="34">
        <f>WORKDAY(Table14[[#This Row],[Pay Date]],-3,'Non working days'!$A$3:$A$598)</f>
        <v>45764</v>
      </c>
      <c r="T480" s="31" t="str">
        <f>TEXT(Table14[[#This Row],[Upload Date]],"ddd")</f>
        <v>Thu</v>
      </c>
      <c r="U480" s="34">
        <f>WORKDAY(Table14[[#This Row],[Upload Date]],-5,'Non working days'!$A$3:$A$598)</f>
        <v>45757</v>
      </c>
      <c r="V480" s="31" t="str">
        <f>TEXT(Table14[[#This Row],[Deadline for Variation Submission]],"ddd")</f>
        <v>Thu</v>
      </c>
      <c r="W480" s="29"/>
      <c r="X480" s="1"/>
    </row>
    <row r="481" spans="1:24" x14ac:dyDescent="0.3">
      <c r="A481" t="str">
        <f>CONCATENATE(Table14[[#This Row],[Cipher]], " ",Table14[[#This Row],[Payment Type]])</f>
        <v>SUN Dispensing PMS</v>
      </c>
      <c r="B481" s="30" t="s">
        <v>195</v>
      </c>
      <c r="C481" s="30" t="s">
        <v>39</v>
      </c>
      <c r="D481" s="30" t="s">
        <v>196</v>
      </c>
      <c r="E481" s="30" t="s">
        <v>43</v>
      </c>
      <c r="F481" s="30">
        <v>24</v>
      </c>
      <c r="G481" s="30"/>
      <c r="H48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481" s="31" t="str">
        <f>TEXT(Table14[[#This Row],[Standard Payment Date]],"ddd")</f>
        <v>Thu</v>
      </c>
      <c r="J481" s="31" t="str">
        <f>IF(ISNA(MATCH(Table14[[#This Row],[Standard Payment Date]],'Non working days'!$A$3:$A$226,0)),"N","Y")</f>
        <v>N</v>
      </c>
      <c r="K481" s="31" t="str">
        <f>IF(OR(Table14[[#This Row],[Unmodified Day of Week]]="Sat",Table14[[#This Row],[Unmodified Day of Week]]="Sun"),"Y","N")</f>
        <v>N</v>
      </c>
      <c r="L481" s="31" t="str">
        <f>IF(OR(Table14[[#This Row],[Bank Holiday?]]="Y",Table14[[#This Row],[Weekend?]]="Y"),"Y","N")</f>
        <v>N</v>
      </c>
      <c r="M481" s="31">
        <f>IF(AND(Table14[[#This Row],[Late if non working day]]="Late",Table14[[#This Row],[BH or Weekend]]="Y"),1,0)</f>
        <v>0</v>
      </c>
      <c r="N481" s="33">
        <f>NETWORKDAYS($H$2,Table14[[#This Row],[Standard Payment Date]],'Non working days'!$A$3:$A$27)</f>
        <v>16</v>
      </c>
      <c r="O481" s="33">
        <f>Table14[[#This Row],[NetWorkDays]]-1</f>
        <v>15</v>
      </c>
      <c r="P481" s="33">
        <f>Table14[[#This Row],[NetWorkDays]]</f>
        <v>16</v>
      </c>
      <c r="Q48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481" s="31" t="str">
        <f>TEXT(Table14[[#This Row],[Pay Date]],"ddd")</f>
        <v>Thu</v>
      </c>
      <c r="S481" s="34">
        <f>WORKDAY(Table14[[#This Row],[Pay Date]],-3,'Non working days'!$A$3:$A$598)</f>
        <v>45764</v>
      </c>
      <c r="T481" s="31" t="str">
        <f>TEXT(Table14[[#This Row],[Upload Date]],"ddd")</f>
        <v>Thu</v>
      </c>
      <c r="U481" s="34">
        <f>WORKDAY(Table14[[#This Row],[Upload Date]],-5,'Non working days'!$A$3:$A$598)</f>
        <v>45757</v>
      </c>
      <c r="V481" s="31" t="str">
        <f>TEXT(Table14[[#This Row],[Deadline for Variation Submission]],"ddd")</f>
        <v>Thu</v>
      </c>
      <c r="W481" s="29"/>
      <c r="X481" s="1"/>
    </row>
    <row r="482" spans="1:24" x14ac:dyDescent="0.3">
      <c r="A482" t="str">
        <f>CONCATENATE(Table14[[#This Row],[Cipher]], " ",Table14[[#This Row],[Payment Type]])</f>
        <v>SUN Prescribing GMS</v>
      </c>
      <c r="B482" s="30" t="s">
        <v>195</v>
      </c>
      <c r="C482" s="30" t="s">
        <v>39</v>
      </c>
      <c r="D482" s="30" t="s">
        <v>196</v>
      </c>
      <c r="E482" s="30" t="s">
        <v>44</v>
      </c>
      <c r="F482" s="30">
        <v>24</v>
      </c>
      <c r="G482" s="30"/>
      <c r="H48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482" s="31" t="str">
        <f>TEXT(Table14[[#This Row],[Standard Payment Date]],"ddd")</f>
        <v>Thu</v>
      </c>
      <c r="J482" s="31" t="str">
        <f>IF(ISNA(MATCH(Table14[[#This Row],[Standard Payment Date]],'Non working days'!$A$3:$A$226,0)),"N","Y")</f>
        <v>N</v>
      </c>
      <c r="K482" s="31" t="str">
        <f>IF(OR(Table14[[#This Row],[Unmodified Day of Week]]="Sat",Table14[[#This Row],[Unmodified Day of Week]]="Sun"),"Y","N")</f>
        <v>N</v>
      </c>
      <c r="L482" s="31" t="str">
        <f>IF(OR(Table14[[#This Row],[Bank Holiday?]]="Y",Table14[[#This Row],[Weekend?]]="Y"),"Y","N")</f>
        <v>N</v>
      </c>
      <c r="M482" s="31">
        <f>IF(AND(Table14[[#This Row],[Late if non working day]]="Late",Table14[[#This Row],[BH or Weekend]]="Y"),1,0)</f>
        <v>0</v>
      </c>
      <c r="N482" s="33">
        <f>NETWORKDAYS($H$2,Table14[[#This Row],[Standard Payment Date]],'Non working days'!$A$3:$A$27)</f>
        <v>16</v>
      </c>
      <c r="O482" s="33">
        <f>Table14[[#This Row],[NetWorkDays]]-1</f>
        <v>15</v>
      </c>
      <c r="P482" s="33">
        <f>Table14[[#This Row],[NetWorkDays]]</f>
        <v>16</v>
      </c>
      <c r="Q48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482" s="31" t="str">
        <f>TEXT(Table14[[#This Row],[Pay Date]],"ddd")</f>
        <v>Thu</v>
      </c>
      <c r="S482" s="34">
        <f>WORKDAY(Table14[[#This Row],[Pay Date]],-3,'Non working days'!$A$3:$A$598)</f>
        <v>45764</v>
      </c>
      <c r="T482" s="31" t="str">
        <f>TEXT(Table14[[#This Row],[Upload Date]],"ddd")</f>
        <v>Thu</v>
      </c>
      <c r="U482" s="34">
        <f>WORKDAY(Table14[[#This Row],[Upload Date]],-5,'Non working days'!$A$3:$A$598)</f>
        <v>45757</v>
      </c>
      <c r="V482" s="31" t="str">
        <f>TEXT(Table14[[#This Row],[Deadline for Variation Submission]],"ddd")</f>
        <v>Thu</v>
      </c>
      <c r="W482" s="29"/>
      <c r="X482" s="1"/>
    </row>
    <row r="483" spans="1:24" x14ac:dyDescent="0.3">
      <c r="A483" t="str">
        <f>CONCATENATE(Table14[[#This Row],[Cipher]], " ",Table14[[#This Row],[Payment Type]])</f>
        <v>SUN Prescribing PMS</v>
      </c>
      <c r="B483" s="30" t="s">
        <v>195</v>
      </c>
      <c r="C483" s="30" t="s">
        <v>39</v>
      </c>
      <c r="D483" s="30" t="s">
        <v>196</v>
      </c>
      <c r="E483" s="30" t="s">
        <v>45</v>
      </c>
      <c r="F483" s="30">
        <v>24</v>
      </c>
      <c r="G483" s="30"/>
      <c r="H48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483" s="31" t="str">
        <f>TEXT(Table14[[#This Row],[Standard Payment Date]],"ddd")</f>
        <v>Thu</v>
      </c>
      <c r="J483" s="31" t="str">
        <f>IF(ISNA(MATCH(Table14[[#This Row],[Standard Payment Date]],'Non working days'!$A$3:$A$226,0)),"N","Y")</f>
        <v>N</v>
      </c>
      <c r="K483" s="31" t="str">
        <f>IF(OR(Table14[[#This Row],[Unmodified Day of Week]]="Sat",Table14[[#This Row],[Unmodified Day of Week]]="Sun"),"Y","N")</f>
        <v>N</v>
      </c>
      <c r="L483" s="31" t="str">
        <f>IF(OR(Table14[[#This Row],[Bank Holiday?]]="Y",Table14[[#This Row],[Weekend?]]="Y"),"Y","N")</f>
        <v>N</v>
      </c>
      <c r="M483" s="31">
        <f>IF(AND(Table14[[#This Row],[Late if non working day]]="Late",Table14[[#This Row],[BH or Weekend]]="Y"),1,0)</f>
        <v>0</v>
      </c>
      <c r="N483" s="33">
        <f>NETWORKDAYS($H$2,Table14[[#This Row],[Standard Payment Date]],'Non working days'!$A$3:$A$27)</f>
        <v>16</v>
      </c>
      <c r="O483" s="33">
        <f>Table14[[#This Row],[NetWorkDays]]-1</f>
        <v>15</v>
      </c>
      <c r="P483" s="33">
        <f>Table14[[#This Row],[NetWorkDays]]</f>
        <v>16</v>
      </c>
      <c r="Q48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483" s="31" t="str">
        <f>TEXT(Table14[[#This Row],[Pay Date]],"ddd")</f>
        <v>Thu</v>
      </c>
      <c r="S483" s="34">
        <f>WORKDAY(Table14[[#This Row],[Pay Date]],-3,'Non working days'!$A$3:$A$598)</f>
        <v>45764</v>
      </c>
      <c r="T483" s="31" t="str">
        <f>TEXT(Table14[[#This Row],[Upload Date]],"ddd")</f>
        <v>Thu</v>
      </c>
      <c r="U483" s="34">
        <f>WORKDAY(Table14[[#This Row],[Upload Date]],-5,'Non working days'!$A$3:$A$598)</f>
        <v>45757</v>
      </c>
      <c r="V483" s="31" t="str">
        <f>TEXT(Table14[[#This Row],[Deadline for Variation Submission]],"ddd")</f>
        <v>Thu</v>
      </c>
      <c r="W483" s="29"/>
      <c r="X483" s="1"/>
    </row>
    <row r="484" spans="1:24" x14ac:dyDescent="0.3">
      <c r="A484" t="str">
        <f>CONCATENATE(Table14[[#This Row],[Cipher]], " ",Table14[[#This Row],[Payment Type]])</f>
        <v>SUN PMS Adhoc</v>
      </c>
      <c r="B484" s="30" t="s">
        <v>195</v>
      </c>
      <c r="C484" s="30" t="s">
        <v>39</v>
      </c>
      <c r="D484" s="30" t="s">
        <v>196</v>
      </c>
      <c r="E484" s="30" t="s">
        <v>56</v>
      </c>
      <c r="F484" s="30">
        <v>24</v>
      </c>
      <c r="G484" s="31"/>
      <c r="H48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484" s="31" t="str">
        <f>TEXT(Table14[[#This Row],[Standard Payment Date]],"ddd")</f>
        <v>Thu</v>
      </c>
      <c r="J484" s="31" t="str">
        <f>IF(ISNA(MATCH(Table14[[#This Row],[Standard Payment Date]],'Non working days'!$A$3:$A$226,0)),"N","Y")</f>
        <v>N</v>
      </c>
      <c r="K484" s="31" t="str">
        <f>IF(OR(Table14[[#This Row],[Unmodified Day of Week]]="Sat",Table14[[#This Row],[Unmodified Day of Week]]="Sun"),"Y","N")</f>
        <v>N</v>
      </c>
      <c r="L484" s="31" t="str">
        <f>IF(OR(Table14[[#This Row],[Bank Holiday?]]="Y",Table14[[#This Row],[Weekend?]]="Y"),"Y","N")</f>
        <v>N</v>
      </c>
      <c r="M484" s="31">
        <f>IF(AND(Table14[[#This Row],[Late if non working day]]="Late",Table14[[#This Row],[BH or Weekend]]="Y"),1,0)</f>
        <v>0</v>
      </c>
      <c r="N484" s="33">
        <f>NETWORKDAYS($H$2,Table14[[#This Row],[Standard Payment Date]],'Non working days'!$A$3:$A$27)</f>
        <v>16</v>
      </c>
      <c r="O484" s="33">
        <f>Table14[[#This Row],[NetWorkDays]]-1</f>
        <v>15</v>
      </c>
      <c r="P484" s="33">
        <f>Table14[[#This Row],[NetWorkDays]]</f>
        <v>16</v>
      </c>
      <c r="Q48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484" s="31" t="str">
        <f>TEXT(Table14[[#This Row],[Pay Date]],"ddd")</f>
        <v>Thu</v>
      </c>
      <c r="S484" s="34">
        <f>WORKDAY(Table14[[#This Row],[Pay Date]],-3,'Non working days'!$A$3:$A$598)</f>
        <v>45764</v>
      </c>
      <c r="T484" s="31" t="str">
        <f>TEXT(Table14[[#This Row],[Upload Date]],"ddd")</f>
        <v>Thu</v>
      </c>
      <c r="U484" s="34">
        <f>WORKDAY(Table14[[#This Row],[Upload Date]],-5,'Non working days'!$A$3:$A$598)</f>
        <v>45757</v>
      </c>
      <c r="V484" s="31" t="str">
        <f>TEXT(Table14[[#This Row],[Deadline for Variation Submission]],"ddd")</f>
        <v>Thu</v>
      </c>
      <c r="W484" s="29"/>
      <c r="X484" s="1"/>
    </row>
    <row r="485" spans="1:24" x14ac:dyDescent="0.3">
      <c r="A485" t="str">
        <f>CONCATENATE(Table14[[#This Row],[Cipher]], " ",Table14[[#This Row],[Payment Type]])</f>
        <v>SUN GMS Adhoc</v>
      </c>
      <c r="B485" s="30" t="s">
        <v>195</v>
      </c>
      <c r="C485" s="30" t="s">
        <v>39</v>
      </c>
      <c r="D485" s="30" t="s">
        <v>196</v>
      </c>
      <c r="E485" s="30" t="s">
        <v>71</v>
      </c>
      <c r="F485" s="30">
        <v>24</v>
      </c>
      <c r="G485" s="31"/>
      <c r="H48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485" s="31" t="str">
        <f>TEXT(Table14[[#This Row],[Standard Payment Date]],"ddd")</f>
        <v>Thu</v>
      </c>
      <c r="J485" s="31" t="str">
        <f>IF(ISNA(MATCH(Table14[[#This Row],[Standard Payment Date]],'Non working days'!$A$3:$A$226,0)),"N","Y")</f>
        <v>N</v>
      </c>
      <c r="K485" s="31" t="str">
        <f>IF(OR(Table14[[#This Row],[Unmodified Day of Week]]="Sat",Table14[[#This Row],[Unmodified Day of Week]]="Sun"),"Y","N")</f>
        <v>N</v>
      </c>
      <c r="L485" s="31" t="str">
        <f>IF(OR(Table14[[#This Row],[Bank Holiday?]]="Y",Table14[[#This Row],[Weekend?]]="Y"),"Y","N")</f>
        <v>N</v>
      </c>
      <c r="M485" s="31">
        <f>IF(AND(Table14[[#This Row],[Late if non working day]]="Late",Table14[[#This Row],[BH or Weekend]]="Y"),1,0)</f>
        <v>0</v>
      </c>
      <c r="N485" s="33">
        <f>NETWORKDAYS($H$2,Table14[[#This Row],[Standard Payment Date]],'Non working days'!$A$3:$A$27)</f>
        <v>16</v>
      </c>
      <c r="O485" s="33">
        <f>Table14[[#This Row],[NetWorkDays]]-1</f>
        <v>15</v>
      </c>
      <c r="P485" s="33">
        <f>Table14[[#This Row],[NetWorkDays]]</f>
        <v>16</v>
      </c>
      <c r="Q48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485" s="31" t="str">
        <f>TEXT(Table14[[#This Row],[Pay Date]],"ddd")</f>
        <v>Thu</v>
      </c>
      <c r="S485" s="34">
        <f>WORKDAY(Table14[[#This Row],[Pay Date]],-3,'Non working days'!$A$3:$A$598)</f>
        <v>45764</v>
      </c>
      <c r="T485" s="31" t="str">
        <f>TEXT(Table14[[#This Row],[Upload Date]],"ddd")</f>
        <v>Thu</v>
      </c>
      <c r="U485" s="34">
        <f>WORKDAY(Table14[[#This Row],[Upload Date]],-5,'Non working days'!$A$3:$A$598)</f>
        <v>45757</v>
      </c>
      <c r="V485" s="31" t="str">
        <f>TEXT(Table14[[#This Row],[Deadline for Variation Submission]],"ddd")</f>
        <v>Thu</v>
      </c>
      <c r="W485" s="29"/>
      <c r="X485" s="1"/>
    </row>
    <row r="486" spans="1:24" x14ac:dyDescent="0.3">
      <c r="A486" t="str">
        <f>CONCATENATE(Table14[[#This Row],[Cipher]], " ",Table14[[#This Row],[Payment Type]])</f>
        <v>SY Pharmacy</v>
      </c>
      <c r="B486" s="30" t="s">
        <v>197</v>
      </c>
      <c r="C486" s="30" t="s">
        <v>39</v>
      </c>
      <c r="D486" s="30" t="s">
        <v>198</v>
      </c>
      <c r="E486" s="31" t="s">
        <v>48</v>
      </c>
      <c r="F486" s="30">
        <v>14</v>
      </c>
      <c r="G486" s="31"/>
      <c r="H48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86" s="31" t="str">
        <f>TEXT(Table14[[#This Row],[Standard Payment Date]],"ddd")</f>
        <v>Mon</v>
      </c>
      <c r="J486" s="31" t="str">
        <f>IF(ISNA(MATCH(Table14[[#This Row],[Standard Payment Date]],'Non working days'!$A$3:$A$226,0)),"N","Y")</f>
        <v>N</v>
      </c>
      <c r="K486" s="31" t="str">
        <f>IF(OR(Table14[[#This Row],[Unmodified Day of Week]]="Sat",Table14[[#This Row],[Unmodified Day of Week]]="Sun"),"Y","N")</f>
        <v>N</v>
      </c>
      <c r="L486" s="31" t="str">
        <f>IF(OR(Table14[[#This Row],[Bank Holiday?]]="Y",Table14[[#This Row],[Weekend?]]="Y"),"Y","N")</f>
        <v>N</v>
      </c>
      <c r="M486" s="31">
        <f>IF(AND(Table14[[#This Row],[Late if non working day]]="Late",Table14[[#This Row],[BH or Weekend]]="Y"),1,0)</f>
        <v>0</v>
      </c>
      <c r="N486" s="33">
        <f>NETWORKDAYS($H$2,Table14[[#This Row],[Standard Payment Date]],'Non working days'!$A$3:$A$27)</f>
        <v>10</v>
      </c>
      <c r="O486" s="33">
        <f>Table14[[#This Row],[NetWorkDays]]-1</f>
        <v>9</v>
      </c>
      <c r="P486" s="33">
        <f>Table14[[#This Row],[NetWorkDays]]</f>
        <v>10</v>
      </c>
      <c r="Q48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86" s="31" t="str">
        <f>TEXT(Table14[[#This Row],[Pay Date]],"ddd")</f>
        <v>Mon</v>
      </c>
      <c r="S486" s="34">
        <f>WORKDAY(Table14[[#This Row],[Pay Date]],-3,'Non working days'!$A$3:$A$598)</f>
        <v>45756</v>
      </c>
      <c r="T486" s="31" t="str">
        <f>TEXT(Table14[[#This Row],[Upload Date]],"ddd")</f>
        <v>Wed</v>
      </c>
      <c r="U486" s="34">
        <f>WORKDAY(Table14[[#This Row],[Upload Date]],-5,'Non working days'!$A$3:$A$598)</f>
        <v>45749</v>
      </c>
      <c r="V486" s="31" t="str">
        <f>TEXT(Table14[[#This Row],[Deadline for Variation Submission]],"ddd")</f>
        <v>Wed</v>
      </c>
      <c r="W486" s="29"/>
      <c r="X486" s="1"/>
    </row>
    <row r="487" spans="1:24" x14ac:dyDescent="0.3">
      <c r="A487" t="str">
        <f>CONCATENATE(Table14[[#This Row],[Cipher]], " ",Table14[[#This Row],[Payment Type]])</f>
        <v>SY Dispensing GMS</v>
      </c>
      <c r="B487" s="30" t="s">
        <v>197</v>
      </c>
      <c r="C487" s="30" t="s">
        <v>39</v>
      </c>
      <c r="D487" s="30" t="s">
        <v>198</v>
      </c>
      <c r="E487" s="31" t="s">
        <v>41</v>
      </c>
      <c r="F487" s="30">
        <v>19</v>
      </c>
      <c r="G487" s="30"/>
      <c r="H48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45766</v>
      </c>
      <c r="I487" s="31" t="str">
        <f>TEXT(Table14[[#This Row],[Standard Payment Date]],"ddd")</f>
        <v>Sat</v>
      </c>
      <c r="J487" s="31" t="str">
        <f>IF(ISNA(MATCH(Table14[[#This Row],[Standard Payment Date]],'Non working days'!$A$3:$A$226,0)),"N","Y")</f>
        <v>N</v>
      </c>
      <c r="K487" s="31" t="str">
        <f>IF(OR(Table14[[#This Row],[Unmodified Day of Week]]="Sat",Table14[[#This Row],[Unmodified Day of Week]]="Sun"),"Y","N")</f>
        <v>Y</v>
      </c>
      <c r="L487" s="31" t="str">
        <f>IF(OR(Table14[[#This Row],[Bank Holiday?]]="Y",Table14[[#This Row],[Weekend?]]="Y"),"Y","N")</f>
        <v>Y</v>
      </c>
      <c r="M487" s="31">
        <f>IF(AND(Table14[[#This Row],[Late if non working day]]="Late",Table14[[#This Row],[BH or Weekend]]="Y"),1,0)</f>
        <v>0</v>
      </c>
      <c r="N487" s="33">
        <f>NETWORKDAYS($H$2,Table14[[#This Row],[Standard Payment Date]],'Non working days'!$A$3:$A$27)</f>
        <v>13</v>
      </c>
      <c r="O487" s="33">
        <f>Table14[[#This Row],[NetWorkDays]]-1</f>
        <v>12</v>
      </c>
      <c r="P487" s="33">
        <f>Table14[[#This Row],[NetWorkDays]]</f>
        <v>13</v>
      </c>
      <c r="Q48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487" s="31" t="str">
        <f>TEXT(Table14[[#This Row],[Pay Date]],"ddd")</f>
        <v>Thu</v>
      </c>
      <c r="S487" s="34">
        <f>WORKDAY(Table14[[#This Row],[Pay Date]],-3,'Non working days'!$A$3:$A$598)</f>
        <v>45761</v>
      </c>
      <c r="T487" s="31" t="str">
        <f>TEXT(Table14[[#This Row],[Upload Date]],"ddd")</f>
        <v>Mon</v>
      </c>
      <c r="U487" s="34">
        <f>WORKDAY(Table14[[#This Row],[Upload Date]],-5,'Non working days'!$A$3:$A$598)</f>
        <v>45754</v>
      </c>
      <c r="V487" s="31" t="str">
        <f>TEXT(Table14[[#This Row],[Deadline for Variation Submission]],"ddd")</f>
        <v>Mon</v>
      </c>
      <c r="W487" s="29"/>
      <c r="X487" s="1"/>
    </row>
    <row r="488" spans="1:24" x14ac:dyDescent="0.3">
      <c r="A488" t="str">
        <f>CONCATENATE(Table14[[#This Row],[Cipher]], " ",Table14[[#This Row],[Payment Type]])</f>
        <v>SY Dispensing PMS</v>
      </c>
      <c r="B488" s="30" t="s">
        <v>197</v>
      </c>
      <c r="C488" s="30" t="s">
        <v>39</v>
      </c>
      <c r="D488" s="30" t="s">
        <v>198</v>
      </c>
      <c r="E488" s="30" t="s">
        <v>43</v>
      </c>
      <c r="F488" s="30">
        <v>19</v>
      </c>
      <c r="G488" s="30"/>
      <c r="H48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45766</v>
      </c>
      <c r="I488" s="31" t="str">
        <f>TEXT(Table14[[#This Row],[Standard Payment Date]],"ddd")</f>
        <v>Sat</v>
      </c>
      <c r="J488" s="31" t="str">
        <f>IF(ISNA(MATCH(Table14[[#This Row],[Standard Payment Date]],'Non working days'!$A$3:$A$226,0)),"N","Y")</f>
        <v>N</v>
      </c>
      <c r="K488" s="31" t="str">
        <f>IF(OR(Table14[[#This Row],[Unmodified Day of Week]]="Sat",Table14[[#This Row],[Unmodified Day of Week]]="Sun"),"Y","N")</f>
        <v>Y</v>
      </c>
      <c r="L488" s="31" t="str">
        <f>IF(OR(Table14[[#This Row],[Bank Holiday?]]="Y",Table14[[#This Row],[Weekend?]]="Y"),"Y","N")</f>
        <v>Y</v>
      </c>
      <c r="M488" s="31">
        <f>IF(AND(Table14[[#This Row],[Late if non working day]]="Late",Table14[[#This Row],[BH or Weekend]]="Y"),1,0)</f>
        <v>0</v>
      </c>
      <c r="N488" s="33">
        <f>NETWORKDAYS($H$2,Table14[[#This Row],[Standard Payment Date]],'Non working days'!$A$3:$A$27)</f>
        <v>13</v>
      </c>
      <c r="O488" s="33">
        <f>Table14[[#This Row],[NetWorkDays]]-1</f>
        <v>12</v>
      </c>
      <c r="P488" s="33">
        <f>Table14[[#This Row],[NetWorkDays]]</f>
        <v>13</v>
      </c>
      <c r="Q48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488" s="31" t="str">
        <f>TEXT(Table14[[#This Row],[Pay Date]],"ddd")</f>
        <v>Thu</v>
      </c>
      <c r="S488" s="34">
        <f>WORKDAY(Table14[[#This Row],[Pay Date]],-3,'Non working days'!$A$3:$A$598)</f>
        <v>45761</v>
      </c>
      <c r="T488" s="31" t="str">
        <f>TEXT(Table14[[#This Row],[Upload Date]],"ddd")</f>
        <v>Mon</v>
      </c>
      <c r="U488" s="34">
        <f>WORKDAY(Table14[[#This Row],[Upload Date]],-5,'Non working days'!$A$3:$A$598)</f>
        <v>45754</v>
      </c>
      <c r="V488" s="31" t="str">
        <f>TEXT(Table14[[#This Row],[Deadline for Variation Submission]],"ddd")</f>
        <v>Mon</v>
      </c>
      <c r="W488" s="29"/>
      <c r="X488" s="1"/>
    </row>
    <row r="489" spans="1:24" x14ac:dyDescent="0.3">
      <c r="A489" t="str">
        <f>CONCATENATE(Table14[[#This Row],[Cipher]], " ",Table14[[#This Row],[Payment Type]])</f>
        <v>SY Prescribing GMS</v>
      </c>
      <c r="B489" s="30" t="s">
        <v>197</v>
      </c>
      <c r="C489" s="30" t="s">
        <v>39</v>
      </c>
      <c r="D489" s="30" t="s">
        <v>198</v>
      </c>
      <c r="E489" s="30" t="s">
        <v>44</v>
      </c>
      <c r="F489" s="30">
        <v>19</v>
      </c>
      <c r="G489" s="30"/>
      <c r="H48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45766</v>
      </c>
      <c r="I489" s="31" t="str">
        <f>TEXT(Table14[[#This Row],[Standard Payment Date]],"ddd")</f>
        <v>Sat</v>
      </c>
      <c r="J489" s="31" t="str">
        <f>IF(ISNA(MATCH(Table14[[#This Row],[Standard Payment Date]],'Non working days'!$A$3:$A$226,0)),"N","Y")</f>
        <v>N</v>
      </c>
      <c r="K489" s="31" t="str">
        <f>IF(OR(Table14[[#This Row],[Unmodified Day of Week]]="Sat",Table14[[#This Row],[Unmodified Day of Week]]="Sun"),"Y","N")</f>
        <v>Y</v>
      </c>
      <c r="L489" s="31" t="str">
        <f>IF(OR(Table14[[#This Row],[Bank Holiday?]]="Y",Table14[[#This Row],[Weekend?]]="Y"),"Y","N")</f>
        <v>Y</v>
      </c>
      <c r="M489" s="31">
        <f>IF(AND(Table14[[#This Row],[Late if non working day]]="Late",Table14[[#This Row],[BH or Weekend]]="Y"),1,0)</f>
        <v>0</v>
      </c>
      <c r="N489" s="33">
        <f>NETWORKDAYS($H$2,Table14[[#This Row],[Standard Payment Date]],'Non working days'!$A$3:$A$27)</f>
        <v>13</v>
      </c>
      <c r="O489" s="33">
        <f>Table14[[#This Row],[NetWorkDays]]-1</f>
        <v>12</v>
      </c>
      <c r="P489" s="33">
        <f>Table14[[#This Row],[NetWorkDays]]</f>
        <v>13</v>
      </c>
      <c r="Q48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489" s="31" t="str">
        <f>TEXT(Table14[[#This Row],[Pay Date]],"ddd")</f>
        <v>Thu</v>
      </c>
      <c r="S489" s="34">
        <f>WORKDAY(Table14[[#This Row],[Pay Date]],-3,'Non working days'!$A$3:$A$598)</f>
        <v>45761</v>
      </c>
      <c r="T489" s="31" t="str">
        <f>TEXT(Table14[[#This Row],[Upload Date]],"ddd")</f>
        <v>Mon</v>
      </c>
      <c r="U489" s="34">
        <f>WORKDAY(Table14[[#This Row],[Upload Date]],-5,'Non working days'!$A$3:$A$598)</f>
        <v>45754</v>
      </c>
      <c r="V489" s="31" t="str">
        <f>TEXT(Table14[[#This Row],[Deadline for Variation Submission]],"ddd")</f>
        <v>Mon</v>
      </c>
      <c r="W489" s="29"/>
      <c r="X489" s="1"/>
    </row>
    <row r="490" spans="1:24" x14ac:dyDescent="0.3">
      <c r="A490" t="str">
        <f>CONCATENATE(Table14[[#This Row],[Cipher]], " ",Table14[[#This Row],[Payment Type]])</f>
        <v>SY Prescribing PMS</v>
      </c>
      <c r="B490" s="30" t="s">
        <v>197</v>
      </c>
      <c r="C490" s="30" t="s">
        <v>39</v>
      </c>
      <c r="D490" s="30" t="s">
        <v>198</v>
      </c>
      <c r="E490" s="30" t="s">
        <v>45</v>
      </c>
      <c r="F490" s="30">
        <v>19</v>
      </c>
      <c r="G490" s="30"/>
      <c r="H49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45766</v>
      </c>
      <c r="I490" s="31" t="str">
        <f>TEXT(Table14[[#This Row],[Standard Payment Date]],"ddd")</f>
        <v>Sat</v>
      </c>
      <c r="J490" s="31" t="str">
        <f>IF(ISNA(MATCH(Table14[[#This Row],[Standard Payment Date]],'Non working days'!$A$3:$A$226,0)),"N","Y")</f>
        <v>N</v>
      </c>
      <c r="K490" s="31" t="str">
        <f>IF(OR(Table14[[#This Row],[Unmodified Day of Week]]="Sat",Table14[[#This Row],[Unmodified Day of Week]]="Sun"),"Y","N")</f>
        <v>Y</v>
      </c>
      <c r="L490" s="31" t="str">
        <f>IF(OR(Table14[[#This Row],[Bank Holiday?]]="Y",Table14[[#This Row],[Weekend?]]="Y"),"Y","N")</f>
        <v>Y</v>
      </c>
      <c r="M490" s="31">
        <f>IF(AND(Table14[[#This Row],[Late if non working day]]="Late",Table14[[#This Row],[BH or Weekend]]="Y"),1,0)</f>
        <v>0</v>
      </c>
      <c r="N490" s="33">
        <f>NETWORKDAYS($H$2,Table14[[#This Row],[Standard Payment Date]],'Non working days'!$A$3:$A$27)</f>
        <v>13</v>
      </c>
      <c r="O490" s="33">
        <f>Table14[[#This Row],[NetWorkDays]]-1</f>
        <v>12</v>
      </c>
      <c r="P490" s="33">
        <f>Table14[[#This Row],[NetWorkDays]]</f>
        <v>13</v>
      </c>
      <c r="Q49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490" s="31" t="str">
        <f>TEXT(Table14[[#This Row],[Pay Date]],"ddd")</f>
        <v>Thu</v>
      </c>
      <c r="S490" s="34">
        <f>WORKDAY(Table14[[#This Row],[Pay Date]],-3,'Non working days'!$A$3:$A$598)</f>
        <v>45761</v>
      </c>
      <c r="T490" s="31" t="str">
        <f>TEXT(Table14[[#This Row],[Upload Date]],"ddd")</f>
        <v>Mon</v>
      </c>
      <c r="U490" s="34">
        <f>WORKDAY(Table14[[#This Row],[Upload Date]],-5,'Non working days'!$A$3:$A$598)</f>
        <v>45754</v>
      </c>
      <c r="V490" s="31" t="str">
        <f>TEXT(Table14[[#This Row],[Deadline for Variation Submission]],"ddd")</f>
        <v>Mon</v>
      </c>
      <c r="W490" s="29"/>
      <c r="X490" s="1"/>
    </row>
    <row r="491" spans="1:24" x14ac:dyDescent="0.3">
      <c r="A491" t="str">
        <f>CONCATENATE(Table14[[#This Row],[Cipher]], " ",Table14[[#This Row],[Payment Type]])</f>
        <v>SY GMS</v>
      </c>
      <c r="B491" s="30" t="s">
        <v>197</v>
      </c>
      <c r="C491" s="30" t="s">
        <v>39</v>
      </c>
      <c r="D491" s="30" t="s">
        <v>198</v>
      </c>
      <c r="E491" s="30" t="s">
        <v>50</v>
      </c>
      <c r="F491" s="30">
        <v>26</v>
      </c>
      <c r="G491" s="31"/>
      <c r="H49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491" s="31" t="str">
        <f>TEXT(Table14[[#This Row],[Standard Payment Date]],"ddd")</f>
        <v>Sat</v>
      </c>
      <c r="J491" s="31" t="str">
        <f>IF(ISNA(MATCH(Table14[[#This Row],[Standard Payment Date]],'Non working days'!$A$3:$A$226,0)),"N","Y")</f>
        <v>N</v>
      </c>
      <c r="K491" s="31" t="str">
        <f>IF(OR(Table14[[#This Row],[Unmodified Day of Week]]="Sat",Table14[[#This Row],[Unmodified Day of Week]]="Sun"),"Y","N")</f>
        <v>Y</v>
      </c>
      <c r="L491" s="31" t="str">
        <f>IF(OR(Table14[[#This Row],[Bank Holiday?]]="Y",Table14[[#This Row],[Weekend?]]="Y"),"Y","N")</f>
        <v>Y</v>
      </c>
      <c r="M491" s="31">
        <f>IF(AND(Table14[[#This Row],[Late if non working day]]="Late",Table14[[#This Row],[BH or Weekend]]="Y"),1,0)</f>
        <v>0</v>
      </c>
      <c r="N491" s="33">
        <f>NETWORKDAYS($H$2,Table14[[#This Row],[Standard Payment Date]],'Non working days'!$A$3:$A$27)</f>
        <v>17</v>
      </c>
      <c r="O491" s="33">
        <f>Table14[[#This Row],[NetWorkDays]]-1</f>
        <v>16</v>
      </c>
      <c r="P491" s="33">
        <f>Table14[[#This Row],[NetWorkDays]]</f>
        <v>17</v>
      </c>
      <c r="Q49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491" s="31" t="str">
        <f>TEXT(Table14[[#This Row],[Pay Date]],"ddd")</f>
        <v>Fri</v>
      </c>
      <c r="S491" s="34">
        <f>WORKDAY(Table14[[#This Row],[Pay Date]],-3,'Non working days'!$A$3:$A$598)</f>
        <v>45769</v>
      </c>
      <c r="T491" s="31" t="str">
        <f>TEXT(Table14[[#This Row],[Upload Date]],"ddd")</f>
        <v>Tue</v>
      </c>
      <c r="U491" s="34">
        <f>WORKDAY(Table14[[#This Row],[Upload Date]],-5,'Non working days'!$A$3:$A$598)</f>
        <v>45758</v>
      </c>
      <c r="V491" s="31" t="str">
        <f>TEXT(Table14[[#This Row],[Deadline for Variation Submission]],"ddd")</f>
        <v>Fri</v>
      </c>
      <c r="W491" s="29"/>
      <c r="X491" s="1"/>
    </row>
    <row r="492" spans="1:24" x14ac:dyDescent="0.3">
      <c r="A492" t="str">
        <f>CONCATENATE(Table14[[#This Row],[Cipher]], " ",Table14[[#This Row],[Payment Type]])</f>
        <v>SY A/PMS</v>
      </c>
      <c r="B492" s="30" t="s">
        <v>197</v>
      </c>
      <c r="C492" s="30" t="s">
        <v>39</v>
      </c>
      <c r="D492" s="30" t="s">
        <v>198</v>
      </c>
      <c r="E492" s="31" t="s">
        <v>49</v>
      </c>
      <c r="F492" s="30">
        <v>26</v>
      </c>
      <c r="G492" s="30"/>
      <c r="H49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45773</v>
      </c>
      <c r="I492" s="31" t="str">
        <f>TEXT(Table14[[#This Row],[Standard Payment Date]],"ddd")</f>
        <v>Sat</v>
      </c>
      <c r="J492" s="31" t="str">
        <f>IF(ISNA(MATCH(Table14[[#This Row],[Standard Payment Date]],'Non working days'!$A$3:$A$226,0)),"N","Y")</f>
        <v>N</v>
      </c>
      <c r="K492" s="31" t="str">
        <f>IF(OR(Table14[[#This Row],[Unmodified Day of Week]]="Sat",Table14[[#This Row],[Unmodified Day of Week]]="Sun"),"Y","N")</f>
        <v>Y</v>
      </c>
      <c r="L492" s="31" t="str">
        <f>IF(OR(Table14[[#This Row],[Bank Holiday?]]="Y",Table14[[#This Row],[Weekend?]]="Y"),"Y","N")</f>
        <v>Y</v>
      </c>
      <c r="M492" s="31">
        <f>IF(AND(Table14[[#This Row],[Late if non working day]]="Late",Table14[[#This Row],[BH or Weekend]]="Y"),1,0)</f>
        <v>0</v>
      </c>
      <c r="N492" s="33">
        <f>NETWORKDAYS($H$2,Table14[[#This Row],[Standard Payment Date]],'Non working days'!$A$3:$A$27)</f>
        <v>17</v>
      </c>
      <c r="O492" s="33">
        <f>Table14[[#This Row],[NetWorkDays]]-1</f>
        <v>16</v>
      </c>
      <c r="P492" s="33">
        <f>Table14[[#This Row],[NetWorkDays]]</f>
        <v>17</v>
      </c>
      <c r="Q49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492" s="31" t="str">
        <f>TEXT(Table14[[#This Row],[Pay Date]],"ddd")</f>
        <v>Fri</v>
      </c>
      <c r="S492" s="34">
        <f>WORKDAY(Table14[[#This Row],[Pay Date]],-3,'Non working days'!$A$3:$A$598)</f>
        <v>45769</v>
      </c>
      <c r="T492" s="31" t="str">
        <f>TEXT(Table14[[#This Row],[Upload Date]],"ddd")</f>
        <v>Tue</v>
      </c>
      <c r="U492" s="34">
        <f>WORKDAY(Table14[[#This Row],[Upload Date]],-5,'Non working days'!$A$3:$A$598)</f>
        <v>45758</v>
      </c>
      <c r="V492" s="31" t="str">
        <f>TEXT(Table14[[#This Row],[Deadline for Variation Submission]],"ddd")</f>
        <v>Fri</v>
      </c>
      <c r="W492" s="29"/>
      <c r="X492" s="1"/>
    </row>
    <row r="493" spans="1:24" x14ac:dyDescent="0.3">
      <c r="A493" t="str">
        <f>CONCATENATE(Table14[[#This Row],[Cipher]], " ",Table14[[#This Row],[Payment Type]])</f>
        <v>TE Pharmacy</v>
      </c>
      <c r="B493" s="30" t="s">
        <v>199</v>
      </c>
      <c r="C493" s="30" t="s">
        <v>39</v>
      </c>
      <c r="D493" s="30" t="s">
        <v>200</v>
      </c>
      <c r="E493" s="31" t="s">
        <v>48</v>
      </c>
      <c r="F493" s="30">
        <v>14</v>
      </c>
      <c r="G493" s="31"/>
      <c r="H49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493" s="31" t="str">
        <f>TEXT(Table14[[#This Row],[Standard Payment Date]],"ddd")</f>
        <v>Mon</v>
      </c>
      <c r="J493" s="31" t="str">
        <f>IF(ISNA(MATCH(Table14[[#This Row],[Standard Payment Date]],'Non working days'!$A$3:$A$226,0)),"N","Y")</f>
        <v>N</v>
      </c>
      <c r="K493" s="31" t="str">
        <f>IF(OR(Table14[[#This Row],[Unmodified Day of Week]]="Sat",Table14[[#This Row],[Unmodified Day of Week]]="Sun"),"Y","N")</f>
        <v>N</v>
      </c>
      <c r="L493" s="31" t="str">
        <f>IF(OR(Table14[[#This Row],[Bank Holiday?]]="Y",Table14[[#This Row],[Weekend?]]="Y"),"Y","N")</f>
        <v>N</v>
      </c>
      <c r="M493" s="31">
        <f>IF(AND(Table14[[#This Row],[Late if non working day]]="Late",Table14[[#This Row],[BH or Weekend]]="Y"),1,0)</f>
        <v>0</v>
      </c>
      <c r="N493" s="33">
        <f>NETWORKDAYS($H$2,Table14[[#This Row],[Standard Payment Date]],'Non working days'!$A$3:$A$27)</f>
        <v>10</v>
      </c>
      <c r="O493" s="33">
        <f>Table14[[#This Row],[NetWorkDays]]-1</f>
        <v>9</v>
      </c>
      <c r="P493" s="33">
        <f>Table14[[#This Row],[NetWorkDays]]</f>
        <v>10</v>
      </c>
      <c r="Q49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493" s="31" t="str">
        <f>TEXT(Table14[[#This Row],[Pay Date]],"ddd")</f>
        <v>Mon</v>
      </c>
      <c r="S493" s="34">
        <f>WORKDAY(Table14[[#This Row],[Pay Date]],-3,'Non working days'!$A$3:$A$598)</f>
        <v>45756</v>
      </c>
      <c r="T493" s="31" t="str">
        <f>TEXT(Table14[[#This Row],[Upload Date]],"ddd")</f>
        <v>Wed</v>
      </c>
      <c r="U493" s="34">
        <f>WORKDAY(Table14[[#This Row],[Upload Date]],-5,'Non working days'!$A$3:$A$598)</f>
        <v>45749</v>
      </c>
      <c r="V493" s="31" t="str">
        <f>TEXT(Table14[[#This Row],[Deadline for Variation Submission]],"ddd")</f>
        <v>Wed</v>
      </c>
      <c r="W493" s="29"/>
      <c r="X493" s="1"/>
    </row>
    <row r="494" spans="1:24" x14ac:dyDescent="0.3">
      <c r="A494" t="str">
        <f>CONCATENATE(Table14[[#This Row],[Cipher]], " ",Table14[[#This Row],[Payment Type]])</f>
        <v>TE Prescribing GMS</v>
      </c>
      <c r="B494" s="30" t="s">
        <v>199</v>
      </c>
      <c r="C494" s="30" t="s">
        <v>39</v>
      </c>
      <c r="D494" s="30" t="s">
        <v>200</v>
      </c>
      <c r="E494" s="30" t="s">
        <v>44</v>
      </c>
      <c r="F494" s="30">
        <v>20</v>
      </c>
      <c r="G494" s="30"/>
      <c r="H49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494" s="31" t="str">
        <f>TEXT(Table14[[#This Row],[Standard Payment Date]],"ddd")</f>
        <v>Sun</v>
      </c>
      <c r="J494" s="31" t="str">
        <f>IF(ISNA(MATCH(Table14[[#This Row],[Standard Payment Date]],'Non working days'!$A$3:$A$226,0)),"N","Y")</f>
        <v>N</v>
      </c>
      <c r="K494" s="31" t="str">
        <f>IF(OR(Table14[[#This Row],[Unmodified Day of Week]]="Sat",Table14[[#This Row],[Unmodified Day of Week]]="Sun"),"Y","N")</f>
        <v>Y</v>
      </c>
      <c r="L494" s="31" t="str">
        <f>IF(OR(Table14[[#This Row],[Bank Holiday?]]="Y",Table14[[#This Row],[Weekend?]]="Y"),"Y","N")</f>
        <v>Y</v>
      </c>
      <c r="M494" s="31">
        <f>IF(AND(Table14[[#This Row],[Late if non working day]]="Late",Table14[[#This Row],[BH or Weekend]]="Y"),1,0)</f>
        <v>0</v>
      </c>
      <c r="N494" s="33">
        <f>NETWORKDAYS($H$2,Table14[[#This Row],[Standard Payment Date]],'Non working days'!$A$3:$A$27)</f>
        <v>13</v>
      </c>
      <c r="O494" s="33">
        <f>Table14[[#This Row],[NetWorkDays]]-1</f>
        <v>12</v>
      </c>
      <c r="P494" s="33">
        <f>Table14[[#This Row],[NetWorkDays]]</f>
        <v>13</v>
      </c>
      <c r="Q49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494" s="31" t="str">
        <f>TEXT(Table14[[#This Row],[Pay Date]],"ddd")</f>
        <v>Thu</v>
      </c>
      <c r="S494" s="34">
        <f>WORKDAY(Table14[[#This Row],[Pay Date]],-3,'Non working days'!$A$3:$A$598)</f>
        <v>45761</v>
      </c>
      <c r="T494" s="31" t="str">
        <f>TEXT(Table14[[#This Row],[Upload Date]],"ddd")</f>
        <v>Mon</v>
      </c>
      <c r="U494" s="34">
        <f>WORKDAY(Table14[[#This Row],[Upload Date]],-5,'Non working days'!$A$3:$A$598)</f>
        <v>45754</v>
      </c>
      <c r="V494" s="31" t="str">
        <f>TEXT(Table14[[#This Row],[Deadline for Variation Submission]],"ddd")</f>
        <v>Mon</v>
      </c>
      <c r="W494" s="29"/>
      <c r="X494" s="1"/>
    </row>
    <row r="495" spans="1:24" x14ac:dyDescent="0.3">
      <c r="A495" t="str">
        <f>CONCATENATE(Table14[[#This Row],[Cipher]], " ",Table14[[#This Row],[Payment Type]])</f>
        <v>TE Prescribing PMS</v>
      </c>
      <c r="B495" s="30" t="s">
        <v>199</v>
      </c>
      <c r="C495" s="30" t="s">
        <v>39</v>
      </c>
      <c r="D495" s="30" t="s">
        <v>200</v>
      </c>
      <c r="E495" s="30" t="s">
        <v>45</v>
      </c>
      <c r="F495" s="30">
        <v>20</v>
      </c>
      <c r="G495" s="30"/>
      <c r="H49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495" s="31" t="str">
        <f>TEXT(Table14[[#This Row],[Standard Payment Date]],"ddd")</f>
        <v>Sun</v>
      </c>
      <c r="J495" s="31" t="str">
        <f>IF(ISNA(MATCH(Table14[[#This Row],[Standard Payment Date]],'Non working days'!$A$3:$A$226,0)),"N","Y")</f>
        <v>N</v>
      </c>
      <c r="K495" s="31" t="str">
        <f>IF(OR(Table14[[#This Row],[Unmodified Day of Week]]="Sat",Table14[[#This Row],[Unmodified Day of Week]]="Sun"),"Y","N")</f>
        <v>Y</v>
      </c>
      <c r="L495" s="31" t="str">
        <f>IF(OR(Table14[[#This Row],[Bank Holiday?]]="Y",Table14[[#This Row],[Weekend?]]="Y"),"Y","N")</f>
        <v>Y</v>
      </c>
      <c r="M495" s="31">
        <f>IF(AND(Table14[[#This Row],[Late if non working day]]="Late",Table14[[#This Row],[BH or Weekend]]="Y"),1,0)</f>
        <v>0</v>
      </c>
      <c r="N495" s="33">
        <f>NETWORKDAYS($H$2,Table14[[#This Row],[Standard Payment Date]],'Non working days'!$A$3:$A$27)</f>
        <v>13</v>
      </c>
      <c r="O495" s="33">
        <f>Table14[[#This Row],[NetWorkDays]]-1</f>
        <v>12</v>
      </c>
      <c r="P495" s="33">
        <f>Table14[[#This Row],[NetWorkDays]]</f>
        <v>13</v>
      </c>
      <c r="Q49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495" s="31" t="str">
        <f>TEXT(Table14[[#This Row],[Pay Date]],"ddd")</f>
        <v>Thu</v>
      </c>
      <c r="S495" s="34">
        <f>WORKDAY(Table14[[#This Row],[Pay Date]],-3,'Non working days'!$A$3:$A$598)</f>
        <v>45761</v>
      </c>
      <c r="T495" s="31" t="str">
        <f>TEXT(Table14[[#This Row],[Upload Date]],"ddd")</f>
        <v>Mon</v>
      </c>
      <c r="U495" s="34">
        <f>WORKDAY(Table14[[#This Row],[Upload Date]],-5,'Non working days'!$A$3:$A$598)</f>
        <v>45754</v>
      </c>
      <c r="V495" s="31" t="str">
        <f>TEXT(Table14[[#This Row],[Deadline for Variation Submission]],"ddd")</f>
        <v>Mon</v>
      </c>
      <c r="W495" s="29"/>
      <c r="X495" s="1"/>
    </row>
    <row r="496" spans="1:24" x14ac:dyDescent="0.3">
      <c r="A496" t="str">
        <f>CONCATENATE(Table14[[#This Row],[Cipher]], " ",Table14[[#This Row],[Payment Type]])</f>
        <v>TE GMS</v>
      </c>
      <c r="B496" s="30" t="s">
        <v>199</v>
      </c>
      <c r="C496" s="30" t="s">
        <v>39</v>
      </c>
      <c r="D496" s="30" t="s">
        <v>200</v>
      </c>
      <c r="E496" s="30" t="s">
        <v>50</v>
      </c>
      <c r="F496" s="30">
        <v>24</v>
      </c>
      <c r="G496" s="31"/>
      <c r="H49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496" s="31" t="str">
        <f>TEXT(Table14[[#This Row],[Standard Payment Date]],"ddd")</f>
        <v>Thu</v>
      </c>
      <c r="J496" s="31" t="str">
        <f>IF(ISNA(MATCH(Table14[[#This Row],[Standard Payment Date]],'Non working days'!$A$3:$A$226,0)),"N","Y")</f>
        <v>N</v>
      </c>
      <c r="K496" s="31" t="str">
        <f>IF(OR(Table14[[#This Row],[Unmodified Day of Week]]="Sat",Table14[[#This Row],[Unmodified Day of Week]]="Sun"),"Y","N")</f>
        <v>N</v>
      </c>
      <c r="L496" s="31" t="str">
        <f>IF(OR(Table14[[#This Row],[Bank Holiday?]]="Y",Table14[[#This Row],[Weekend?]]="Y"),"Y","N")</f>
        <v>N</v>
      </c>
      <c r="M496" s="31">
        <f>IF(AND(Table14[[#This Row],[Late if non working day]]="Late",Table14[[#This Row],[BH or Weekend]]="Y"),1,0)</f>
        <v>0</v>
      </c>
      <c r="N496" s="33">
        <f>NETWORKDAYS($H$2,Table14[[#This Row],[Standard Payment Date]],'Non working days'!$A$3:$A$27)</f>
        <v>16</v>
      </c>
      <c r="O496" s="33">
        <f>Table14[[#This Row],[NetWorkDays]]-1</f>
        <v>15</v>
      </c>
      <c r="P496" s="33">
        <f>Table14[[#This Row],[NetWorkDays]]</f>
        <v>16</v>
      </c>
      <c r="Q49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496" s="31" t="str">
        <f>TEXT(Table14[[#This Row],[Pay Date]],"ddd")</f>
        <v>Thu</v>
      </c>
      <c r="S496" s="34">
        <f>WORKDAY(Table14[[#This Row],[Pay Date]],-3,'Non working days'!$A$3:$A$598)</f>
        <v>45764</v>
      </c>
      <c r="T496" s="31" t="str">
        <f>TEXT(Table14[[#This Row],[Upload Date]],"ddd")</f>
        <v>Thu</v>
      </c>
      <c r="U496" s="34">
        <f>WORKDAY(Table14[[#This Row],[Upload Date]],-5,'Non working days'!$A$3:$A$598)</f>
        <v>45757</v>
      </c>
      <c r="V496" s="31" t="str">
        <f>TEXT(Table14[[#This Row],[Deadline for Variation Submission]],"ddd")</f>
        <v>Thu</v>
      </c>
      <c r="W496" s="29"/>
      <c r="X496" s="1"/>
    </row>
    <row r="497" spans="1:24" x14ac:dyDescent="0.3">
      <c r="A497" t="str">
        <f>CONCATENATE(Table14[[#This Row],[Cipher]], " ",Table14[[#This Row],[Payment Type]])</f>
        <v>TE A/PMS</v>
      </c>
      <c r="B497" s="30" t="s">
        <v>199</v>
      </c>
      <c r="C497" s="30" t="s">
        <v>39</v>
      </c>
      <c r="D497" s="30" t="s">
        <v>200</v>
      </c>
      <c r="E497" s="31" t="s">
        <v>49</v>
      </c>
      <c r="F497" s="30">
        <v>24</v>
      </c>
      <c r="G497" s="30"/>
      <c r="H49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497" s="31" t="str">
        <f>TEXT(Table14[[#This Row],[Standard Payment Date]],"ddd")</f>
        <v>Thu</v>
      </c>
      <c r="J497" s="31" t="str">
        <f>IF(ISNA(MATCH(Table14[[#This Row],[Standard Payment Date]],'Non working days'!$A$3:$A$226,0)),"N","Y")</f>
        <v>N</v>
      </c>
      <c r="K497" s="31" t="str">
        <f>IF(OR(Table14[[#This Row],[Unmodified Day of Week]]="Sat",Table14[[#This Row],[Unmodified Day of Week]]="Sun"),"Y","N")</f>
        <v>N</v>
      </c>
      <c r="L497" s="31" t="str">
        <f>IF(OR(Table14[[#This Row],[Bank Holiday?]]="Y",Table14[[#This Row],[Weekend?]]="Y"),"Y","N")</f>
        <v>N</v>
      </c>
      <c r="M497" s="31">
        <f>IF(AND(Table14[[#This Row],[Late if non working day]]="Late",Table14[[#This Row],[BH or Weekend]]="Y"),1,0)</f>
        <v>0</v>
      </c>
      <c r="N497" s="33">
        <f>NETWORKDAYS($H$2,Table14[[#This Row],[Standard Payment Date]],'Non working days'!$A$3:$A$27)</f>
        <v>16</v>
      </c>
      <c r="O497" s="33">
        <f>Table14[[#This Row],[NetWorkDays]]-1</f>
        <v>15</v>
      </c>
      <c r="P497" s="33">
        <f>Table14[[#This Row],[NetWorkDays]]</f>
        <v>16</v>
      </c>
      <c r="Q49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497" s="31" t="str">
        <f>TEXT(Table14[[#This Row],[Pay Date]],"ddd")</f>
        <v>Thu</v>
      </c>
      <c r="S497" s="34">
        <f>WORKDAY(Table14[[#This Row],[Pay Date]],-3,'Non working days'!$A$3:$A$598)</f>
        <v>45764</v>
      </c>
      <c r="T497" s="31" t="str">
        <f>TEXT(Table14[[#This Row],[Upload Date]],"ddd")</f>
        <v>Thu</v>
      </c>
      <c r="U497" s="34">
        <f>WORKDAY(Table14[[#This Row],[Upload Date]],-5,'Non working days'!$A$3:$A$598)</f>
        <v>45757</v>
      </c>
      <c r="V497" s="31" t="str">
        <f>TEXT(Table14[[#This Row],[Deadline for Variation Submission]],"ddd")</f>
        <v>Thu</v>
      </c>
      <c r="W497" s="29"/>
      <c r="X497" s="1"/>
    </row>
    <row r="498" spans="1:24" x14ac:dyDescent="0.3">
      <c r="A498" t="str">
        <f>CONCATENATE(Table14[[#This Row],[Cipher]], " ",Table14[[#This Row],[Payment Type]])</f>
        <v>TE Dispensing GMS</v>
      </c>
      <c r="B498" s="30" t="s">
        <v>199</v>
      </c>
      <c r="C498" s="30" t="s">
        <v>39</v>
      </c>
      <c r="D498" s="30" t="s">
        <v>200</v>
      </c>
      <c r="E498" s="31" t="s">
        <v>41</v>
      </c>
      <c r="F498" s="30" t="s">
        <v>107</v>
      </c>
      <c r="G498" s="30"/>
      <c r="H49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498" s="31" t="str">
        <f>TEXT(Table14[[#This Row],[Standard Payment Date]],"ddd")</f>
        <v>Thu</v>
      </c>
      <c r="J498" s="31" t="str">
        <f>IF(ISNA(MATCH(Table14[[#This Row],[Standard Payment Date]],'Non working days'!$A$3:$A$226,0)),"N","Y")</f>
        <v>N</v>
      </c>
      <c r="K498" s="31" t="str">
        <f>IF(OR(Table14[[#This Row],[Unmodified Day of Week]]="Sat",Table14[[#This Row],[Unmodified Day of Week]]="Sun"),"Y","N")</f>
        <v>N</v>
      </c>
      <c r="L498" s="31" t="str">
        <f>IF(OR(Table14[[#This Row],[Bank Holiday?]]="Y",Table14[[#This Row],[Weekend?]]="Y"),"Y","N")</f>
        <v>N</v>
      </c>
      <c r="M498" s="31">
        <f>IF(AND(Table14[[#This Row],[Late if non working day]]="Late",Table14[[#This Row],[BH or Weekend]]="Y"),1,0)</f>
        <v>0</v>
      </c>
      <c r="N498" s="33">
        <f>NETWORKDAYS($H$2,Table14[[#This Row],[Standard Payment Date]],'Non working days'!$A$3:$A$27)</f>
        <v>16</v>
      </c>
      <c r="O498" s="33">
        <f>Table14[[#This Row],[NetWorkDays]]-1</f>
        <v>15</v>
      </c>
      <c r="P498" s="33">
        <f>Table14[[#This Row],[NetWorkDays]]</f>
        <v>16</v>
      </c>
      <c r="Q49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498" s="31" t="str">
        <f>TEXT(Table14[[#This Row],[Pay Date]],"ddd")</f>
        <v>Thu</v>
      </c>
      <c r="S498" s="34">
        <f>WORKDAY(Table14[[#This Row],[Pay Date]],-3,'Non working days'!$A$3:$A$598)</f>
        <v>45764</v>
      </c>
      <c r="T498" s="31" t="str">
        <f>TEXT(Table14[[#This Row],[Upload Date]],"ddd")</f>
        <v>Thu</v>
      </c>
      <c r="U498" s="34">
        <f>WORKDAY(Table14[[#This Row],[Upload Date]],-5,'Non working days'!$A$3:$A$598)</f>
        <v>45757</v>
      </c>
      <c r="V498" s="31" t="str">
        <f>TEXT(Table14[[#This Row],[Deadline for Variation Submission]],"ddd")</f>
        <v>Thu</v>
      </c>
      <c r="W498" s="29"/>
      <c r="X498" s="1"/>
    </row>
    <row r="499" spans="1:24" x14ac:dyDescent="0.3">
      <c r="A499" t="str">
        <f>CONCATENATE(Table14[[#This Row],[Cipher]], " ",Table14[[#This Row],[Payment Type]])</f>
        <v>TE Dispensing PMS</v>
      </c>
      <c r="B499" s="30" t="s">
        <v>199</v>
      </c>
      <c r="C499" s="30" t="s">
        <v>39</v>
      </c>
      <c r="D499" s="30" t="s">
        <v>200</v>
      </c>
      <c r="E499" s="30" t="s">
        <v>43</v>
      </c>
      <c r="F499" s="30" t="s">
        <v>107</v>
      </c>
      <c r="G499" s="30"/>
      <c r="H49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499" s="31" t="str">
        <f>TEXT(Table14[[#This Row],[Standard Payment Date]],"ddd")</f>
        <v>Thu</v>
      </c>
      <c r="J499" s="31" t="str">
        <f>IF(ISNA(MATCH(Table14[[#This Row],[Standard Payment Date]],'Non working days'!$A$3:$A$226,0)),"N","Y")</f>
        <v>N</v>
      </c>
      <c r="K499" s="31" t="str">
        <f>IF(OR(Table14[[#This Row],[Unmodified Day of Week]]="Sat",Table14[[#This Row],[Unmodified Day of Week]]="Sun"),"Y","N")</f>
        <v>N</v>
      </c>
      <c r="L499" s="31" t="str">
        <f>IF(OR(Table14[[#This Row],[Bank Holiday?]]="Y",Table14[[#This Row],[Weekend?]]="Y"),"Y","N")</f>
        <v>N</v>
      </c>
      <c r="M499" s="31">
        <f>IF(AND(Table14[[#This Row],[Late if non working day]]="Late",Table14[[#This Row],[BH or Weekend]]="Y"),1,0)</f>
        <v>0</v>
      </c>
      <c r="N499" s="33">
        <f>NETWORKDAYS($H$2,Table14[[#This Row],[Standard Payment Date]],'Non working days'!$A$3:$A$27)</f>
        <v>16</v>
      </c>
      <c r="O499" s="33">
        <f>Table14[[#This Row],[NetWorkDays]]-1</f>
        <v>15</v>
      </c>
      <c r="P499" s="33">
        <f>Table14[[#This Row],[NetWorkDays]]</f>
        <v>16</v>
      </c>
      <c r="Q49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499" s="31" t="str">
        <f>TEXT(Table14[[#This Row],[Pay Date]],"ddd")</f>
        <v>Thu</v>
      </c>
      <c r="S499" s="34">
        <f>WORKDAY(Table14[[#This Row],[Pay Date]],-3,'Non working days'!$A$3:$A$598)</f>
        <v>45764</v>
      </c>
      <c r="T499" s="31" t="str">
        <f>TEXT(Table14[[#This Row],[Upload Date]],"ddd")</f>
        <v>Thu</v>
      </c>
      <c r="U499" s="34">
        <f>WORKDAY(Table14[[#This Row],[Upload Date]],-5,'Non working days'!$A$3:$A$598)</f>
        <v>45757</v>
      </c>
      <c r="V499" s="31" t="str">
        <f>TEXT(Table14[[#This Row],[Deadline for Variation Submission]],"ddd")</f>
        <v>Thu</v>
      </c>
      <c r="W499" s="29"/>
      <c r="X499" s="1"/>
    </row>
    <row r="500" spans="1:24" x14ac:dyDescent="0.3">
      <c r="A500" t="str">
        <f>CONCATENATE(Table14[[#This Row],[Cipher]], " ",Table14[[#This Row],[Payment Type]])</f>
        <v>TE PMS Adhoc</v>
      </c>
      <c r="B500" s="30" t="s">
        <v>199</v>
      </c>
      <c r="C500" s="30" t="s">
        <v>39</v>
      </c>
      <c r="D500" s="30" t="s">
        <v>200</v>
      </c>
      <c r="E500" s="30" t="s">
        <v>56</v>
      </c>
      <c r="F500" s="30" t="s">
        <v>51</v>
      </c>
      <c r="G500" s="31"/>
      <c r="H50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00" s="31" t="str">
        <f>TEXT(Table14[[#This Row],[Standard Payment Date]],"ddd")</f>
        <v>Wed</v>
      </c>
      <c r="J500" s="31" t="str">
        <f>IF(ISNA(MATCH(Table14[[#This Row],[Standard Payment Date]],'Non working days'!$A$3:$A$226,0)),"N","Y")</f>
        <v>N</v>
      </c>
      <c r="K500" s="31" t="str">
        <f>IF(OR(Table14[[#This Row],[Unmodified Day of Week]]="Sat",Table14[[#This Row],[Unmodified Day of Week]]="Sun"),"Y","N")</f>
        <v>N</v>
      </c>
      <c r="L500" s="31" t="str">
        <f>IF(OR(Table14[[#This Row],[Bank Holiday?]]="Y",Table14[[#This Row],[Weekend?]]="Y"),"Y","N")</f>
        <v>N</v>
      </c>
      <c r="M500" s="31">
        <f>IF(AND(Table14[[#This Row],[Late if non working day]]="Late",Table14[[#This Row],[BH or Weekend]]="Y"),1,0)</f>
        <v>0</v>
      </c>
      <c r="N500" s="33">
        <f>NETWORKDAYS($H$2,Table14[[#This Row],[Standard Payment Date]],'Non working days'!$A$3:$A$27)</f>
        <v>20</v>
      </c>
      <c r="O500" s="33">
        <f>Table14[[#This Row],[NetWorkDays]]-1</f>
        <v>19</v>
      </c>
      <c r="P500" s="33">
        <f>Table14[[#This Row],[NetWorkDays]]</f>
        <v>20</v>
      </c>
      <c r="Q50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00" s="31" t="str">
        <f>TEXT(Table14[[#This Row],[Pay Date]],"ddd")</f>
        <v>Wed</v>
      </c>
      <c r="S500" s="34">
        <f>WORKDAY(Table14[[#This Row],[Pay Date]],-3,'Non working days'!$A$3:$A$598)</f>
        <v>45772</v>
      </c>
      <c r="T500" s="31" t="str">
        <f>TEXT(Table14[[#This Row],[Upload Date]],"ddd")</f>
        <v>Fri</v>
      </c>
      <c r="U500" s="34">
        <f>WORKDAY(Table14[[#This Row],[Upload Date]],-5,'Non working days'!$A$3:$A$598)</f>
        <v>45763</v>
      </c>
      <c r="V500" s="31" t="str">
        <f>TEXT(Table14[[#This Row],[Deadline for Variation Submission]],"ddd")</f>
        <v>Wed</v>
      </c>
      <c r="W500" s="29"/>
      <c r="X500" s="1"/>
    </row>
    <row r="501" spans="1:24" x14ac:dyDescent="0.3">
      <c r="A501" t="str">
        <f>CONCATENATE(Table14[[#This Row],[Cipher]], " ",Table14[[#This Row],[Payment Type]])</f>
        <v>TE GMS Adhoc</v>
      </c>
      <c r="B501" s="30" t="s">
        <v>199</v>
      </c>
      <c r="C501" s="30" t="s">
        <v>39</v>
      </c>
      <c r="D501" s="30" t="s">
        <v>200</v>
      </c>
      <c r="E501" s="30" t="s">
        <v>71</v>
      </c>
      <c r="F501" s="30" t="s">
        <v>51</v>
      </c>
      <c r="G501" s="31"/>
      <c r="H50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01" s="31" t="str">
        <f>TEXT(Table14[[#This Row],[Standard Payment Date]],"ddd")</f>
        <v>Wed</v>
      </c>
      <c r="J501" s="31" t="str">
        <f>IF(ISNA(MATCH(Table14[[#This Row],[Standard Payment Date]],'Non working days'!$A$3:$A$226,0)),"N","Y")</f>
        <v>N</v>
      </c>
      <c r="K501" s="31" t="str">
        <f>IF(OR(Table14[[#This Row],[Unmodified Day of Week]]="Sat",Table14[[#This Row],[Unmodified Day of Week]]="Sun"),"Y","N")</f>
        <v>N</v>
      </c>
      <c r="L501" s="31" t="str">
        <f>IF(OR(Table14[[#This Row],[Bank Holiday?]]="Y",Table14[[#This Row],[Weekend?]]="Y"),"Y","N")</f>
        <v>N</v>
      </c>
      <c r="M501" s="31">
        <f>IF(AND(Table14[[#This Row],[Late if non working day]]="Late",Table14[[#This Row],[BH or Weekend]]="Y"),1,0)</f>
        <v>0</v>
      </c>
      <c r="N501" s="33">
        <f>NETWORKDAYS($H$2,Table14[[#This Row],[Standard Payment Date]],'Non working days'!$A$3:$A$27)</f>
        <v>20</v>
      </c>
      <c r="O501" s="33">
        <f>Table14[[#This Row],[NetWorkDays]]-1</f>
        <v>19</v>
      </c>
      <c r="P501" s="33">
        <f>Table14[[#This Row],[NetWorkDays]]</f>
        <v>20</v>
      </c>
      <c r="Q50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01" s="31" t="str">
        <f>TEXT(Table14[[#This Row],[Pay Date]],"ddd")</f>
        <v>Wed</v>
      </c>
      <c r="S501" s="34">
        <f>WORKDAY(Table14[[#This Row],[Pay Date]],-3,'Non working days'!$A$3:$A$598)</f>
        <v>45772</v>
      </c>
      <c r="T501" s="31" t="str">
        <f>TEXT(Table14[[#This Row],[Upload Date]],"ddd")</f>
        <v>Fri</v>
      </c>
      <c r="U501" s="34">
        <f>WORKDAY(Table14[[#This Row],[Upload Date]],-5,'Non working days'!$A$3:$A$598)</f>
        <v>45763</v>
      </c>
      <c r="V501" s="31" t="str">
        <f>TEXT(Table14[[#This Row],[Deadline for Variation Submission]],"ddd")</f>
        <v>Wed</v>
      </c>
      <c r="W501" s="29"/>
      <c r="X501" s="1"/>
    </row>
    <row r="502" spans="1:24" x14ac:dyDescent="0.3">
      <c r="A502" t="str">
        <f>CONCATENATE(Table14[[#This Row],[Cipher]], " ",Table14[[#This Row],[Payment Type]])</f>
        <v>TW PMS adhoc</v>
      </c>
      <c r="B502" s="30" t="s">
        <v>201</v>
      </c>
      <c r="C502" s="30" t="s">
        <v>39</v>
      </c>
      <c r="D502" s="30" t="s">
        <v>202</v>
      </c>
      <c r="E502" s="30" t="s">
        <v>203</v>
      </c>
      <c r="F502" s="30">
        <v>10</v>
      </c>
      <c r="G502" s="31"/>
      <c r="H50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45757</v>
      </c>
      <c r="I502" s="31" t="str">
        <f>TEXT(Table14[[#This Row],[Standard Payment Date]],"ddd")</f>
        <v>Thu</v>
      </c>
      <c r="J502" s="31" t="str">
        <f>IF(ISNA(MATCH(Table14[[#This Row],[Standard Payment Date]],'Non working days'!$A$3:$A$226,0)),"N","Y")</f>
        <v>N</v>
      </c>
      <c r="K502" s="31" t="str">
        <f>IF(OR(Table14[[#This Row],[Unmodified Day of Week]]="Sat",Table14[[#This Row],[Unmodified Day of Week]]="Sun"),"Y","N")</f>
        <v>N</v>
      </c>
      <c r="L502" s="31" t="str">
        <f>IF(OR(Table14[[#This Row],[Bank Holiday?]]="Y",Table14[[#This Row],[Weekend?]]="Y"),"Y","N")</f>
        <v>N</v>
      </c>
      <c r="M502" s="31">
        <f>IF(AND(Table14[[#This Row],[Late if non working day]]="Late",Table14[[#This Row],[BH or Weekend]]="Y"),1,0)</f>
        <v>0</v>
      </c>
      <c r="N502" s="33">
        <f>NETWORKDAYS($H$2,Table14[[#This Row],[Standard Payment Date]],'Non working days'!$A$3:$A$27)</f>
        <v>8</v>
      </c>
      <c r="O502" s="33">
        <f>Table14[[#This Row],[NetWorkDays]]-1</f>
        <v>7</v>
      </c>
      <c r="P502" s="33">
        <f>Table14[[#This Row],[NetWorkDays]]</f>
        <v>8</v>
      </c>
      <c r="Q50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45757</v>
      </c>
      <c r="R502" s="31" t="str">
        <f>TEXT(Table14[[#This Row],[Pay Date]],"ddd")</f>
        <v>Thu</v>
      </c>
      <c r="S502" s="34">
        <f>WORKDAY(Table14[[#This Row],[Pay Date]],-3,'Non working days'!$A$3:$A$598)</f>
        <v>45754</v>
      </c>
      <c r="T502" s="31" t="str">
        <f>TEXT(Table14[[#This Row],[Upload Date]],"ddd")</f>
        <v>Mon</v>
      </c>
      <c r="U502" s="34">
        <f>WORKDAY(Table14[[#This Row],[Upload Date]],-5,'Non working days'!$A$3:$A$598)</f>
        <v>45747</v>
      </c>
      <c r="V502" s="31" t="str">
        <f>TEXT(Table14[[#This Row],[Deadline for Variation Submission]],"ddd")</f>
        <v>Mon</v>
      </c>
      <c r="W502" s="29"/>
      <c r="X502" s="1"/>
    </row>
    <row r="503" spans="1:24" x14ac:dyDescent="0.3">
      <c r="A503" t="str">
        <f>CONCATENATE(Table14[[#This Row],[Cipher]], " ",Table14[[#This Row],[Payment Type]])</f>
        <v>TW GMS Adhoc</v>
      </c>
      <c r="B503" s="30" t="s">
        <v>201</v>
      </c>
      <c r="C503" s="30" t="s">
        <v>39</v>
      </c>
      <c r="D503" s="35" t="s">
        <v>202</v>
      </c>
      <c r="E503" s="30" t="s">
        <v>71</v>
      </c>
      <c r="F503" s="30">
        <v>10</v>
      </c>
      <c r="G503" s="31"/>
      <c r="H50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45757</v>
      </c>
      <c r="I503" s="31" t="str">
        <f>TEXT(Table14[[#This Row],[Standard Payment Date]],"ddd")</f>
        <v>Thu</v>
      </c>
      <c r="J503" s="31" t="str">
        <f>IF(ISNA(MATCH(Table14[[#This Row],[Standard Payment Date]],'Non working days'!$A$3:$A$226,0)),"N","Y")</f>
        <v>N</v>
      </c>
      <c r="K503" s="31" t="str">
        <f>IF(OR(Table14[[#This Row],[Unmodified Day of Week]]="Sat",Table14[[#This Row],[Unmodified Day of Week]]="Sun"),"Y","N")</f>
        <v>N</v>
      </c>
      <c r="L503" s="31" t="str">
        <f>IF(OR(Table14[[#This Row],[Bank Holiday?]]="Y",Table14[[#This Row],[Weekend?]]="Y"),"Y","N")</f>
        <v>N</v>
      </c>
      <c r="M503" s="31">
        <f>IF(AND(Table14[[#This Row],[Late if non working day]]="Late",Table14[[#This Row],[BH or Weekend]]="Y"),1,0)</f>
        <v>0</v>
      </c>
      <c r="N503" s="33">
        <f>NETWORKDAYS($H$2,Table14[[#This Row],[Standard Payment Date]],'Non working days'!$A$3:$A$27)</f>
        <v>8</v>
      </c>
      <c r="O503" s="33">
        <f>Table14[[#This Row],[NetWorkDays]]-1</f>
        <v>7</v>
      </c>
      <c r="P503" s="33">
        <f>Table14[[#This Row],[NetWorkDays]]</f>
        <v>8</v>
      </c>
      <c r="Q50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45757</v>
      </c>
      <c r="R503" s="31" t="str">
        <f>TEXT(Table14[[#This Row],[Pay Date]],"ddd")</f>
        <v>Thu</v>
      </c>
      <c r="S503" s="34">
        <f>WORKDAY(Table14[[#This Row],[Pay Date]],-3,'Non working days'!$A$3:$A$598)</f>
        <v>45754</v>
      </c>
      <c r="T503" s="31" t="str">
        <f>TEXT(Table14[[#This Row],[Upload Date]],"ddd")</f>
        <v>Mon</v>
      </c>
      <c r="U503" s="34">
        <f>WORKDAY(Table14[[#This Row],[Upload Date]],-5,'Non working days'!$A$3:$A$598)</f>
        <v>45747</v>
      </c>
      <c r="V503" s="31" t="str">
        <f>TEXT(Table14[[#This Row],[Deadline for Variation Submission]],"ddd")</f>
        <v>Mon</v>
      </c>
      <c r="W503" s="29"/>
      <c r="X503" s="1"/>
    </row>
    <row r="504" spans="1:24" x14ac:dyDescent="0.3">
      <c r="A504" t="str">
        <f>CONCATENATE(Table14[[#This Row],[Cipher]], " ",Table14[[#This Row],[Payment Type]])</f>
        <v>TW Pharmacy</v>
      </c>
      <c r="B504" s="30" t="s">
        <v>201</v>
      </c>
      <c r="C504" s="30" t="s">
        <v>39</v>
      </c>
      <c r="D504" s="30" t="s">
        <v>202</v>
      </c>
      <c r="E504" s="31" t="s">
        <v>48</v>
      </c>
      <c r="F504" s="30">
        <v>14</v>
      </c>
      <c r="G504" s="31"/>
      <c r="H50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504" s="31" t="str">
        <f>TEXT(Table14[[#This Row],[Standard Payment Date]],"ddd")</f>
        <v>Mon</v>
      </c>
      <c r="J504" s="31" t="str">
        <f>IF(ISNA(MATCH(Table14[[#This Row],[Standard Payment Date]],'Non working days'!$A$3:$A$226,0)),"N","Y")</f>
        <v>N</v>
      </c>
      <c r="K504" s="31" t="str">
        <f>IF(OR(Table14[[#This Row],[Unmodified Day of Week]]="Sat",Table14[[#This Row],[Unmodified Day of Week]]="Sun"),"Y","N")</f>
        <v>N</v>
      </c>
      <c r="L504" s="31" t="str">
        <f>IF(OR(Table14[[#This Row],[Bank Holiday?]]="Y",Table14[[#This Row],[Weekend?]]="Y"),"Y","N")</f>
        <v>N</v>
      </c>
      <c r="M504" s="31">
        <f>IF(AND(Table14[[#This Row],[Late if non working day]]="Late",Table14[[#This Row],[BH or Weekend]]="Y"),1,0)</f>
        <v>0</v>
      </c>
      <c r="N504" s="33">
        <f>NETWORKDAYS($H$2,Table14[[#This Row],[Standard Payment Date]],'Non working days'!$A$3:$A$27)</f>
        <v>10</v>
      </c>
      <c r="O504" s="33">
        <f>Table14[[#This Row],[NetWorkDays]]-1</f>
        <v>9</v>
      </c>
      <c r="P504" s="33">
        <f>Table14[[#This Row],[NetWorkDays]]</f>
        <v>10</v>
      </c>
      <c r="Q50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504" s="31" t="str">
        <f>TEXT(Table14[[#This Row],[Pay Date]],"ddd")</f>
        <v>Mon</v>
      </c>
      <c r="S504" s="34">
        <f>WORKDAY(Table14[[#This Row],[Pay Date]],-3,'Non working days'!$A$3:$A$598)</f>
        <v>45756</v>
      </c>
      <c r="T504" s="31" t="str">
        <f>TEXT(Table14[[#This Row],[Upload Date]],"ddd")</f>
        <v>Wed</v>
      </c>
      <c r="U504" s="34">
        <f>WORKDAY(Table14[[#This Row],[Upload Date]],-5,'Non working days'!$A$3:$A$598)</f>
        <v>45749</v>
      </c>
      <c r="V504" s="31" t="str">
        <f>TEXT(Table14[[#This Row],[Deadline for Variation Submission]],"ddd")</f>
        <v>Wed</v>
      </c>
      <c r="W504" s="29"/>
      <c r="X504" s="1"/>
    </row>
    <row r="505" spans="1:24" x14ac:dyDescent="0.3">
      <c r="A505" t="str">
        <f>CONCATENATE(Table14[[#This Row],[Cipher]], " ",Table14[[#This Row],[Payment Type]])</f>
        <v>TW Prescribing PMS</v>
      </c>
      <c r="B505" s="30" t="s">
        <v>201</v>
      </c>
      <c r="C505" s="30" t="s">
        <v>39</v>
      </c>
      <c r="D505" s="35" t="s">
        <v>202</v>
      </c>
      <c r="E505" s="31" t="s">
        <v>45</v>
      </c>
      <c r="F505" s="30">
        <v>20</v>
      </c>
      <c r="G505" s="31"/>
      <c r="H50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505" s="31" t="str">
        <f>TEXT(Table14[[#This Row],[Standard Payment Date]],"ddd")</f>
        <v>Sun</v>
      </c>
      <c r="J505" s="31" t="str">
        <f>IF(ISNA(MATCH(Table14[[#This Row],[Standard Payment Date]],'Non working days'!$A$3:$A$226,0)),"N","Y")</f>
        <v>N</v>
      </c>
      <c r="K505" s="31" t="str">
        <f>IF(OR(Table14[[#This Row],[Unmodified Day of Week]]="Sat",Table14[[#This Row],[Unmodified Day of Week]]="Sun"),"Y","N")</f>
        <v>Y</v>
      </c>
      <c r="L505" s="31" t="str">
        <f>IF(OR(Table14[[#This Row],[Bank Holiday?]]="Y",Table14[[#This Row],[Weekend?]]="Y"),"Y","N")</f>
        <v>Y</v>
      </c>
      <c r="M505" s="31">
        <f>IF(AND(Table14[[#This Row],[Late if non working day]]="Late",Table14[[#This Row],[BH or Weekend]]="Y"),1,0)</f>
        <v>0</v>
      </c>
      <c r="N505" s="33">
        <f>NETWORKDAYS($H$2,Table14[[#This Row],[Standard Payment Date]],'Non working days'!$A$3:$A$27)</f>
        <v>13</v>
      </c>
      <c r="O505" s="33">
        <f>Table14[[#This Row],[NetWorkDays]]-1</f>
        <v>12</v>
      </c>
      <c r="P505" s="33">
        <f>Table14[[#This Row],[NetWorkDays]]</f>
        <v>13</v>
      </c>
      <c r="Q50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505" s="31" t="str">
        <f>TEXT(Table14[[#This Row],[Pay Date]],"ddd")</f>
        <v>Thu</v>
      </c>
      <c r="S505" s="34">
        <f>WORKDAY(Table14[[#This Row],[Pay Date]],-3,'Non working days'!$A$3:$A$598)</f>
        <v>45761</v>
      </c>
      <c r="T505" s="31" t="str">
        <f>TEXT(Table14[[#This Row],[Upload Date]],"ddd")</f>
        <v>Mon</v>
      </c>
      <c r="U505" s="34">
        <f>WORKDAY(Table14[[#This Row],[Upload Date]],-5,'Non working days'!$A$3:$A$598)</f>
        <v>45754</v>
      </c>
      <c r="V505" s="31" t="str">
        <f>TEXT(Table14[[#This Row],[Deadline for Variation Submission]],"ddd")</f>
        <v>Mon</v>
      </c>
      <c r="W505" s="29"/>
      <c r="X505" s="1"/>
    </row>
    <row r="506" spans="1:24" x14ac:dyDescent="0.3">
      <c r="A506" t="str">
        <f>CONCATENATE(Table14[[#This Row],[Cipher]], " ",Table14[[#This Row],[Payment Type]])</f>
        <v>TW Prescribing GMS</v>
      </c>
      <c r="B506" s="30" t="s">
        <v>201</v>
      </c>
      <c r="C506" s="30" t="s">
        <v>39</v>
      </c>
      <c r="D506" s="35" t="s">
        <v>202</v>
      </c>
      <c r="E506" s="31" t="s">
        <v>44</v>
      </c>
      <c r="F506" s="30">
        <v>20</v>
      </c>
      <c r="G506" s="31"/>
      <c r="H50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506" s="31" t="str">
        <f>TEXT(Table14[[#This Row],[Standard Payment Date]],"ddd")</f>
        <v>Sun</v>
      </c>
      <c r="J506" s="31" t="str">
        <f>IF(ISNA(MATCH(Table14[[#This Row],[Standard Payment Date]],'Non working days'!$A$3:$A$226,0)),"N","Y")</f>
        <v>N</v>
      </c>
      <c r="K506" s="31" t="str">
        <f>IF(OR(Table14[[#This Row],[Unmodified Day of Week]]="Sat",Table14[[#This Row],[Unmodified Day of Week]]="Sun"),"Y","N")</f>
        <v>Y</v>
      </c>
      <c r="L506" s="31" t="str">
        <f>IF(OR(Table14[[#This Row],[Bank Holiday?]]="Y",Table14[[#This Row],[Weekend?]]="Y"),"Y","N")</f>
        <v>Y</v>
      </c>
      <c r="M506" s="31">
        <f>IF(AND(Table14[[#This Row],[Late if non working day]]="Late",Table14[[#This Row],[BH or Weekend]]="Y"),1,0)</f>
        <v>0</v>
      </c>
      <c r="N506" s="33">
        <f>NETWORKDAYS($H$2,Table14[[#This Row],[Standard Payment Date]],'Non working days'!$A$3:$A$27)</f>
        <v>13</v>
      </c>
      <c r="O506" s="33">
        <f>Table14[[#This Row],[NetWorkDays]]-1</f>
        <v>12</v>
      </c>
      <c r="P506" s="33">
        <f>Table14[[#This Row],[NetWorkDays]]</f>
        <v>13</v>
      </c>
      <c r="Q50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506" s="31" t="str">
        <f>TEXT(Table14[[#This Row],[Pay Date]],"ddd")</f>
        <v>Thu</v>
      </c>
      <c r="S506" s="34">
        <f>WORKDAY(Table14[[#This Row],[Pay Date]],-3,'Non working days'!$A$3:$A$598)</f>
        <v>45761</v>
      </c>
      <c r="T506" s="31" t="str">
        <f>TEXT(Table14[[#This Row],[Upload Date]],"ddd")</f>
        <v>Mon</v>
      </c>
      <c r="U506" s="34">
        <f>WORKDAY(Table14[[#This Row],[Upload Date]],-5,'Non working days'!$A$3:$A$598)</f>
        <v>45754</v>
      </c>
      <c r="V506" s="31" t="str">
        <f>TEXT(Table14[[#This Row],[Deadline for Variation Submission]],"ddd")</f>
        <v>Mon</v>
      </c>
      <c r="W506" s="29"/>
      <c r="X506" s="1"/>
    </row>
    <row r="507" spans="1:24" x14ac:dyDescent="0.3">
      <c r="A507" t="str">
        <f>CONCATENATE(Table14[[#This Row],[Cipher]], " ",Table14[[#This Row],[Payment Type]])</f>
        <v>TW Prescribing PMS</v>
      </c>
      <c r="B507" s="30" t="s">
        <v>201</v>
      </c>
      <c r="C507" s="30" t="s">
        <v>39</v>
      </c>
      <c r="D507" s="35" t="s">
        <v>202</v>
      </c>
      <c r="E507" s="30" t="s">
        <v>45</v>
      </c>
      <c r="F507" s="30">
        <v>20</v>
      </c>
      <c r="G507" s="31"/>
      <c r="H50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507" s="31" t="str">
        <f>TEXT(Table14[[#This Row],[Standard Payment Date]],"ddd")</f>
        <v>Sun</v>
      </c>
      <c r="J507" s="31" t="str">
        <f>IF(ISNA(MATCH(Table14[[#This Row],[Standard Payment Date]],'Non working days'!$A$3:$A$226,0)),"N","Y")</f>
        <v>N</v>
      </c>
      <c r="K507" s="31" t="str">
        <f>IF(OR(Table14[[#This Row],[Unmodified Day of Week]]="Sat",Table14[[#This Row],[Unmodified Day of Week]]="Sun"),"Y","N")</f>
        <v>Y</v>
      </c>
      <c r="L507" s="31" t="str">
        <f>IF(OR(Table14[[#This Row],[Bank Holiday?]]="Y",Table14[[#This Row],[Weekend?]]="Y"),"Y","N")</f>
        <v>Y</v>
      </c>
      <c r="M507" s="31">
        <f>IF(AND(Table14[[#This Row],[Late if non working day]]="Late",Table14[[#This Row],[BH or Weekend]]="Y"),1,0)</f>
        <v>0</v>
      </c>
      <c r="N507" s="33">
        <f>NETWORKDAYS($H$2,Table14[[#This Row],[Standard Payment Date]],'Non working days'!$A$3:$A$27)</f>
        <v>13</v>
      </c>
      <c r="O507" s="33">
        <f>Table14[[#This Row],[NetWorkDays]]-1</f>
        <v>12</v>
      </c>
      <c r="P507" s="33">
        <f>Table14[[#This Row],[NetWorkDays]]</f>
        <v>13</v>
      </c>
      <c r="Q50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507" s="31" t="str">
        <f>TEXT(Table14[[#This Row],[Pay Date]],"ddd")</f>
        <v>Thu</v>
      </c>
      <c r="S507" s="34">
        <f>WORKDAY(Table14[[#This Row],[Pay Date]],-3,'Non working days'!$A$3:$A$598)</f>
        <v>45761</v>
      </c>
      <c r="T507" s="31" t="str">
        <f>TEXT(Table14[[#This Row],[Upload Date]],"ddd")</f>
        <v>Mon</v>
      </c>
      <c r="U507" s="34">
        <f>WORKDAY(Table14[[#This Row],[Upload Date]],-5,'Non working days'!$A$3:$A$598)</f>
        <v>45754</v>
      </c>
      <c r="V507" s="31" t="str">
        <f>TEXT(Table14[[#This Row],[Deadline for Variation Submission]],"ddd")</f>
        <v>Mon</v>
      </c>
      <c r="W507" s="29"/>
      <c r="X507" s="1"/>
    </row>
    <row r="508" spans="1:24" x14ac:dyDescent="0.3">
      <c r="A508" t="str">
        <f>CONCATENATE(Table14[[#This Row],[Cipher]], " ",Table14[[#This Row],[Payment Type]])</f>
        <v>TW GMS</v>
      </c>
      <c r="B508" s="30" t="s">
        <v>201</v>
      </c>
      <c r="C508" s="30" t="s">
        <v>39</v>
      </c>
      <c r="D508" s="30" t="s">
        <v>202</v>
      </c>
      <c r="E508" s="30" t="s">
        <v>50</v>
      </c>
      <c r="F508" s="30">
        <v>25</v>
      </c>
      <c r="G508" s="31"/>
      <c r="H50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08" s="31" t="str">
        <f>TEXT(Table14[[#This Row],[Standard Payment Date]],"ddd")</f>
        <v>Fri</v>
      </c>
      <c r="J508" s="31" t="str">
        <f>IF(ISNA(MATCH(Table14[[#This Row],[Standard Payment Date]],'Non working days'!$A$3:$A$226,0)),"N","Y")</f>
        <v>N</v>
      </c>
      <c r="K508" s="31" t="str">
        <f>IF(OR(Table14[[#This Row],[Unmodified Day of Week]]="Sat",Table14[[#This Row],[Unmodified Day of Week]]="Sun"),"Y","N")</f>
        <v>N</v>
      </c>
      <c r="L508" s="31" t="str">
        <f>IF(OR(Table14[[#This Row],[Bank Holiday?]]="Y",Table14[[#This Row],[Weekend?]]="Y"),"Y","N")</f>
        <v>N</v>
      </c>
      <c r="M508" s="31">
        <f>IF(AND(Table14[[#This Row],[Late if non working day]]="Late",Table14[[#This Row],[BH or Weekend]]="Y"),1,0)</f>
        <v>0</v>
      </c>
      <c r="N508" s="33">
        <f>NETWORKDAYS($H$2,Table14[[#This Row],[Standard Payment Date]],'Non working days'!$A$3:$A$27)</f>
        <v>17</v>
      </c>
      <c r="O508" s="33">
        <f>Table14[[#This Row],[NetWorkDays]]-1</f>
        <v>16</v>
      </c>
      <c r="P508" s="33">
        <f>Table14[[#This Row],[NetWorkDays]]</f>
        <v>17</v>
      </c>
      <c r="Q50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08" s="31" t="str">
        <f>TEXT(Table14[[#This Row],[Pay Date]],"ddd")</f>
        <v>Fri</v>
      </c>
      <c r="S508" s="34">
        <f>WORKDAY(Table14[[#This Row],[Pay Date]],-3,'Non working days'!$A$3:$A$598)</f>
        <v>45769</v>
      </c>
      <c r="T508" s="31" t="str">
        <f>TEXT(Table14[[#This Row],[Upload Date]],"ddd")</f>
        <v>Tue</v>
      </c>
      <c r="U508" s="34">
        <f>WORKDAY(Table14[[#This Row],[Upload Date]],-5,'Non working days'!$A$3:$A$598)</f>
        <v>45758</v>
      </c>
      <c r="V508" s="31" t="str">
        <f>TEXT(Table14[[#This Row],[Deadline for Variation Submission]],"ddd")</f>
        <v>Fri</v>
      </c>
      <c r="W508" s="29"/>
      <c r="X508" s="1"/>
    </row>
    <row r="509" spans="1:24" x14ac:dyDescent="0.3">
      <c r="A509" t="str">
        <f>CONCATENATE(Table14[[#This Row],[Cipher]], " ",Table14[[#This Row],[Payment Type]])</f>
        <v>TW A/PMS</v>
      </c>
      <c r="B509" s="30" t="s">
        <v>201</v>
      </c>
      <c r="C509" s="30" t="s">
        <v>39</v>
      </c>
      <c r="D509" s="30" t="s">
        <v>202</v>
      </c>
      <c r="E509" s="31" t="s">
        <v>49</v>
      </c>
      <c r="F509" s="30">
        <v>25</v>
      </c>
      <c r="G509" s="30"/>
      <c r="H50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09" s="31" t="str">
        <f>TEXT(Table14[[#This Row],[Standard Payment Date]],"ddd")</f>
        <v>Fri</v>
      </c>
      <c r="J509" s="31" t="str">
        <f>IF(ISNA(MATCH(Table14[[#This Row],[Standard Payment Date]],'Non working days'!$A$3:$A$226,0)),"N","Y")</f>
        <v>N</v>
      </c>
      <c r="K509" s="31" t="str">
        <f>IF(OR(Table14[[#This Row],[Unmodified Day of Week]]="Sat",Table14[[#This Row],[Unmodified Day of Week]]="Sun"),"Y","N")</f>
        <v>N</v>
      </c>
      <c r="L509" s="31" t="str">
        <f>IF(OR(Table14[[#This Row],[Bank Holiday?]]="Y",Table14[[#This Row],[Weekend?]]="Y"),"Y","N")</f>
        <v>N</v>
      </c>
      <c r="M509" s="31">
        <f>IF(AND(Table14[[#This Row],[Late if non working day]]="Late",Table14[[#This Row],[BH or Weekend]]="Y"),1,0)</f>
        <v>0</v>
      </c>
      <c r="N509" s="33">
        <f>NETWORKDAYS($H$2,Table14[[#This Row],[Standard Payment Date]],'Non working days'!$A$3:$A$27)</f>
        <v>17</v>
      </c>
      <c r="O509" s="33">
        <f>Table14[[#This Row],[NetWorkDays]]-1</f>
        <v>16</v>
      </c>
      <c r="P509" s="33">
        <f>Table14[[#This Row],[NetWorkDays]]</f>
        <v>17</v>
      </c>
      <c r="Q50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09" s="31" t="str">
        <f>TEXT(Table14[[#This Row],[Pay Date]],"ddd")</f>
        <v>Fri</v>
      </c>
      <c r="S509" s="34">
        <f>WORKDAY(Table14[[#This Row],[Pay Date]],-3,'Non working days'!$A$3:$A$598)</f>
        <v>45769</v>
      </c>
      <c r="T509" s="31" t="str">
        <f>TEXT(Table14[[#This Row],[Upload Date]],"ddd")</f>
        <v>Tue</v>
      </c>
      <c r="U509" s="34">
        <f>WORKDAY(Table14[[#This Row],[Upload Date]],-5,'Non working days'!$A$3:$A$598)</f>
        <v>45758</v>
      </c>
      <c r="V509" s="31" t="str">
        <f>TEXT(Table14[[#This Row],[Deadline for Variation Submission]],"ddd")</f>
        <v>Fri</v>
      </c>
      <c r="W509" s="29"/>
      <c r="X509" s="1"/>
    </row>
    <row r="510" spans="1:24" x14ac:dyDescent="0.3">
      <c r="A510" t="str">
        <f>CONCATENATE(Table14[[#This Row],[Cipher]], " ",Table14[[#This Row],[Payment Type]])</f>
        <v>TW Dispensing GMS</v>
      </c>
      <c r="B510" s="30" t="s">
        <v>201</v>
      </c>
      <c r="C510" s="30" t="s">
        <v>39</v>
      </c>
      <c r="D510" s="30" t="s">
        <v>202</v>
      </c>
      <c r="E510" s="31" t="s">
        <v>41</v>
      </c>
      <c r="F510" s="30" t="s">
        <v>107</v>
      </c>
      <c r="G510" s="30"/>
      <c r="H51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510" s="31" t="str">
        <f>TEXT(Table14[[#This Row],[Standard Payment Date]],"ddd")</f>
        <v>Thu</v>
      </c>
      <c r="J510" s="31" t="str">
        <f>IF(ISNA(MATCH(Table14[[#This Row],[Standard Payment Date]],'Non working days'!$A$3:$A$226,0)),"N","Y")</f>
        <v>N</v>
      </c>
      <c r="K510" s="31" t="str">
        <f>IF(OR(Table14[[#This Row],[Unmodified Day of Week]]="Sat",Table14[[#This Row],[Unmodified Day of Week]]="Sun"),"Y","N")</f>
        <v>N</v>
      </c>
      <c r="L510" s="31" t="str">
        <f>IF(OR(Table14[[#This Row],[Bank Holiday?]]="Y",Table14[[#This Row],[Weekend?]]="Y"),"Y","N")</f>
        <v>N</v>
      </c>
      <c r="M510" s="31">
        <f>IF(AND(Table14[[#This Row],[Late if non working day]]="Late",Table14[[#This Row],[BH or Weekend]]="Y"),1,0)</f>
        <v>0</v>
      </c>
      <c r="N510" s="33">
        <f>NETWORKDAYS($H$2,Table14[[#This Row],[Standard Payment Date]],'Non working days'!$A$3:$A$27)</f>
        <v>16</v>
      </c>
      <c r="O510" s="33">
        <f>Table14[[#This Row],[NetWorkDays]]-1</f>
        <v>15</v>
      </c>
      <c r="P510" s="33">
        <f>Table14[[#This Row],[NetWorkDays]]</f>
        <v>16</v>
      </c>
      <c r="Q51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510" s="31" t="str">
        <f>TEXT(Table14[[#This Row],[Pay Date]],"ddd")</f>
        <v>Thu</v>
      </c>
      <c r="S510" s="34">
        <f>WORKDAY(Table14[[#This Row],[Pay Date]],-3,'Non working days'!$A$3:$A$598)</f>
        <v>45764</v>
      </c>
      <c r="T510" s="31" t="str">
        <f>TEXT(Table14[[#This Row],[Upload Date]],"ddd")</f>
        <v>Thu</v>
      </c>
      <c r="U510" s="34">
        <f>WORKDAY(Table14[[#This Row],[Upload Date]],-5,'Non working days'!$A$3:$A$598)</f>
        <v>45757</v>
      </c>
      <c r="V510" s="31" t="str">
        <f>TEXT(Table14[[#This Row],[Deadline for Variation Submission]],"ddd")</f>
        <v>Thu</v>
      </c>
      <c r="W510" s="29"/>
      <c r="X510" s="1"/>
    </row>
    <row r="511" spans="1:24" x14ac:dyDescent="0.3">
      <c r="A511" t="str">
        <f>CONCATENATE(Table14[[#This Row],[Cipher]], " ",Table14[[#This Row],[Payment Type]])</f>
        <v>TW Dispensing PMS</v>
      </c>
      <c r="B511" s="30" t="s">
        <v>201</v>
      </c>
      <c r="C511" s="30" t="s">
        <v>39</v>
      </c>
      <c r="D511" s="30" t="s">
        <v>202</v>
      </c>
      <c r="E511" s="30" t="s">
        <v>43</v>
      </c>
      <c r="F511" s="30" t="s">
        <v>107</v>
      </c>
      <c r="G511" s="30"/>
      <c r="H51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45771</v>
      </c>
      <c r="I511" s="31" t="str">
        <f>TEXT(Table14[[#This Row],[Standard Payment Date]],"ddd")</f>
        <v>Thu</v>
      </c>
      <c r="J511" s="31" t="str">
        <f>IF(ISNA(MATCH(Table14[[#This Row],[Standard Payment Date]],'Non working days'!$A$3:$A$226,0)),"N","Y")</f>
        <v>N</v>
      </c>
      <c r="K511" s="31" t="str">
        <f>IF(OR(Table14[[#This Row],[Unmodified Day of Week]]="Sat",Table14[[#This Row],[Unmodified Day of Week]]="Sun"),"Y","N")</f>
        <v>N</v>
      </c>
      <c r="L511" s="31" t="str">
        <f>IF(OR(Table14[[#This Row],[Bank Holiday?]]="Y",Table14[[#This Row],[Weekend?]]="Y"),"Y","N")</f>
        <v>N</v>
      </c>
      <c r="M511" s="31">
        <f>IF(AND(Table14[[#This Row],[Late if non working day]]="Late",Table14[[#This Row],[BH or Weekend]]="Y"),1,0)</f>
        <v>0</v>
      </c>
      <c r="N511" s="33">
        <f>NETWORKDAYS($H$2,Table14[[#This Row],[Standard Payment Date]],'Non working days'!$A$3:$A$27)</f>
        <v>16</v>
      </c>
      <c r="O511" s="33">
        <f>Table14[[#This Row],[NetWorkDays]]-1</f>
        <v>15</v>
      </c>
      <c r="P511" s="33">
        <f>Table14[[#This Row],[NetWorkDays]]</f>
        <v>16</v>
      </c>
      <c r="Q51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45771</v>
      </c>
      <c r="R511" s="31" t="str">
        <f>TEXT(Table14[[#This Row],[Pay Date]],"ddd")</f>
        <v>Thu</v>
      </c>
      <c r="S511" s="34">
        <f>WORKDAY(Table14[[#This Row],[Pay Date]],-3,'Non working days'!$A$3:$A$598)</f>
        <v>45764</v>
      </c>
      <c r="T511" s="31" t="str">
        <f>TEXT(Table14[[#This Row],[Upload Date]],"ddd")</f>
        <v>Thu</v>
      </c>
      <c r="U511" s="34">
        <f>WORKDAY(Table14[[#This Row],[Upload Date]],-5,'Non working days'!$A$3:$A$598)</f>
        <v>45757</v>
      </c>
      <c r="V511" s="31" t="str">
        <f>TEXT(Table14[[#This Row],[Deadline for Variation Submission]],"ddd")</f>
        <v>Thu</v>
      </c>
      <c r="W511" s="29"/>
      <c r="X511" s="1"/>
    </row>
    <row r="512" spans="1:24" x14ac:dyDescent="0.3">
      <c r="A512" t="str">
        <f>CONCATENATE(Table14[[#This Row],[Cipher]], " ",Table14[[#This Row],[Payment Type]])</f>
        <v>WA Pharmacy</v>
      </c>
      <c r="B512" s="30" t="s">
        <v>204</v>
      </c>
      <c r="C512" s="30" t="s">
        <v>39</v>
      </c>
      <c r="D512" s="30" t="s">
        <v>205</v>
      </c>
      <c r="E512" s="31" t="s">
        <v>48</v>
      </c>
      <c r="F512" s="30">
        <v>14</v>
      </c>
      <c r="G512" s="31"/>
      <c r="H51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512" s="31" t="str">
        <f>TEXT(Table14[[#This Row],[Standard Payment Date]],"ddd")</f>
        <v>Mon</v>
      </c>
      <c r="J512" s="31" t="str">
        <f>IF(ISNA(MATCH(Table14[[#This Row],[Standard Payment Date]],'Non working days'!$A$3:$A$226,0)),"N","Y")</f>
        <v>N</v>
      </c>
      <c r="K512" s="31" t="str">
        <f>IF(OR(Table14[[#This Row],[Unmodified Day of Week]]="Sat",Table14[[#This Row],[Unmodified Day of Week]]="Sun"),"Y","N")</f>
        <v>N</v>
      </c>
      <c r="L512" s="31" t="str">
        <f>IF(OR(Table14[[#This Row],[Bank Holiday?]]="Y",Table14[[#This Row],[Weekend?]]="Y"),"Y","N")</f>
        <v>N</v>
      </c>
      <c r="M512" s="31">
        <f>IF(AND(Table14[[#This Row],[Late if non working day]]="Late",Table14[[#This Row],[BH or Weekend]]="Y"),1,0)</f>
        <v>0</v>
      </c>
      <c r="N512" s="33">
        <f>NETWORKDAYS($H$2,Table14[[#This Row],[Standard Payment Date]],'Non working days'!$A$3:$A$27)</f>
        <v>10</v>
      </c>
      <c r="O512" s="33">
        <f>Table14[[#This Row],[NetWorkDays]]-1</f>
        <v>9</v>
      </c>
      <c r="P512" s="33">
        <f>Table14[[#This Row],[NetWorkDays]]</f>
        <v>10</v>
      </c>
      <c r="Q51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512" s="31" t="str">
        <f>TEXT(Table14[[#This Row],[Pay Date]],"ddd")</f>
        <v>Mon</v>
      </c>
      <c r="S512" s="34">
        <f>WORKDAY(Table14[[#This Row],[Pay Date]],-3,'Non working days'!$A$3:$A$598)</f>
        <v>45756</v>
      </c>
      <c r="T512" s="31" t="str">
        <f>TEXT(Table14[[#This Row],[Upload Date]],"ddd")</f>
        <v>Wed</v>
      </c>
      <c r="U512" s="34">
        <f>WORKDAY(Table14[[#This Row],[Upload Date]],-5,'Non working days'!$A$3:$A$598)</f>
        <v>45749</v>
      </c>
      <c r="V512" s="31" t="str">
        <f>TEXT(Table14[[#This Row],[Deadline for Variation Submission]],"ddd")</f>
        <v>Wed</v>
      </c>
      <c r="W512" s="29"/>
      <c r="X512" s="1"/>
    </row>
    <row r="513" spans="1:24" x14ac:dyDescent="0.3">
      <c r="A513" t="str">
        <f>CONCATENATE(Table14[[#This Row],[Cipher]], " ",Table14[[#This Row],[Payment Type]])</f>
        <v>WA GMS</v>
      </c>
      <c r="B513" s="30" t="s">
        <v>204</v>
      </c>
      <c r="C513" s="30" t="s">
        <v>39</v>
      </c>
      <c r="D513" s="30" t="s">
        <v>205</v>
      </c>
      <c r="E513" s="30" t="s">
        <v>50</v>
      </c>
      <c r="F513" s="30">
        <v>20</v>
      </c>
      <c r="G513" s="31"/>
      <c r="H51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513" s="31" t="str">
        <f>TEXT(Table14[[#This Row],[Standard Payment Date]],"ddd")</f>
        <v>Sun</v>
      </c>
      <c r="J513" s="31" t="str">
        <f>IF(ISNA(MATCH(Table14[[#This Row],[Standard Payment Date]],'Non working days'!$A$3:$A$226,0)),"N","Y")</f>
        <v>N</v>
      </c>
      <c r="K513" s="31" t="str">
        <f>IF(OR(Table14[[#This Row],[Unmodified Day of Week]]="Sat",Table14[[#This Row],[Unmodified Day of Week]]="Sun"),"Y","N")</f>
        <v>Y</v>
      </c>
      <c r="L513" s="31" t="str">
        <f>IF(OR(Table14[[#This Row],[Bank Holiday?]]="Y",Table14[[#This Row],[Weekend?]]="Y"),"Y","N")</f>
        <v>Y</v>
      </c>
      <c r="M513" s="31">
        <f>IF(AND(Table14[[#This Row],[Late if non working day]]="Late",Table14[[#This Row],[BH or Weekend]]="Y"),1,0)</f>
        <v>0</v>
      </c>
      <c r="N513" s="33">
        <f>NETWORKDAYS($H$2,Table14[[#This Row],[Standard Payment Date]],'Non working days'!$A$3:$A$27)</f>
        <v>13</v>
      </c>
      <c r="O513" s="33">
        <f>Table14[[#This Row],[NetWorkDays]]-1</f>
        <v>12</v>
      </c>
      <c r="P513" s="33">
        <f>Table14[[#This Row],[NetWorkDays]]</f>
        <v>13</v>
      </c>
      <c r="Q51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513" s="31" t="str">
        <f>TEXT(Table14[[#This Row],[Pay Date]],"ddd")</f>
        <v>Thu</v>
      </c>
      <c r="S513" s="34">
        <f>WORKDAY(Table14[[#This Row],[Pay Date]],-3,'Non working days'!$A$3:$A$598)</f>
        <v>45761</v>
      </c>
      <c r="T513" s="31" t="str">
        <f>TEXT(Table14[[#This Row],[Upload Date]],"ddd")</f>
        <v>Mon</v>
      </c>
      <c r="U513" s="34">
        <f>WORKDAY(Table14[[#This Row],[Upload Date]],-5,'Non working days'!$A$3:$A$598)</f>
        <v>45754</v>
      </c>
      <c r="V513" s="31" t="str">
        <f>TEXT(Table14[[#This Row],[Deadline for Variation Submission]],"ddd")</f>
        <v>Mon</v>
      </c>
      <c r="W513" s="29"/>
      <c r="X513" s="1"/>
    </row>
    <row r="514" spans="1:24" x14ac:dyDescent="0.3">
      <c r="A514" t="str">
        <f>CONCATENATE(Table14[[#This Row],[Cipher]], " ",Table14[[#This Row],[Payment Type]])</f>
        <v>WA A/PMS</v>
      </c>
      <c r="B514" s="30" t="s">
        <v>204</v>
      </c>
      <c r="C514" s="30" t="s">
        <v>39</v>
      </c>
      <c r="D514" s="30" t="s">
        <v>205</v>
      </c>
      <c r="E514" s="31" t="s">
        <v>49</v>
      </c>
      <c r="F514" s="30">
        <v>20</v>
      </c>
      <c r="G514" s="30"/>
      <c r="H51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514" s="31" t="str">
        <f>TEXT(Table14[[#This Row],[Standard Payment Date]],"ddd")</f>
        <v>Sun</v>
      </c>
      <c r="J514" s="31" t="str">
        <f>IF(ISNA(MATCH(Table14[[#This Row],[Standard Payment Date]],'Non working days'!$A$3:$A$226,0)),"N","Y")</f>
        <v>N</v>
      </c>
      <c r="K514" s="31" t="str">
        <f>IF(OR(Table14[[#This Row],[Unmodified Day of Week]]="Sat",Table14[[#This Row],[Unmodified Day of Week]]="Sun"),"Y","N")</f>
        <v>Y</v>
      </c>
      <c r="L514" s="31" t="str">
        <f>IF(OR(Table14[[#This Row],[Bank Holiday?]]="Y",Table14[[#This Row],[Weekend?]]="Y"),"Y","N")</f>
        <v>Y</v>
      </c>
      <c r="M514" s="31">
        <f>IF(AND(Table14[[#This Row],[Late if non working day]]="Late",Table14[[#This Row],[BH or Weekend]]="Y"),1,0)</f>
        <v>0</v>
      </c>
      <c r="N514" s="33">
        <f>NETWORKDAYS($H$2,Table14[[#This Row],[Standard Payment Date]],'Non working days'!$A$3:$A$27)</f>
        <v>13</v>
      </c>
      <c r="O514" s="33">
        <f>Table14[[#This Row],[NetWorkDays]]-1</f>
        <v>12</v>
      </c>
      <c r="P514" s="33">
        <f>Table14[[#This Row],[NetWorkDays]]</f>
        <v>13</v>
      </c>
      <c r="Q51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514" s="31" t="str">
        <f>TEXT(Table14[[#This Row],[Pay Date]],"ddd")</f>
        <v>Thu</v>
      </c>
      <c r="S514" s="34">
        <f>WORKDAY(Table14[[#This Row],[Pay Date]],-3,'Non working days'!$A$3:$A$598)</f>
        <v>45761</v>
      </c>
      <c r="T514" s="31" t="str">
        <f>TEXT(Table14[[#This Row],[Upload Date]],"ddd")</f>
        <v>Mon</v>
      </c>
      <c r="U514" s="34">
        <f>WORKDAY(Table14[[#This Row],[Upload Date]],-5,'Non working days'!$A$3:$A$598)</f>
        <v>45754</v>
      </c>
      <c r="V514" s="31" t="str">
        <f>TEXT(Table14[[#This Row],[Deadline for Variation Submission]],"ddd")</f>
        <v>Mon</v>
      </c>
      <c r="W514" s="29"/>
      <c r="X514" s="1"/>
    </row>
    <row r="515" spans="1:24" x14ac:dyDescent="0.3">
      <c r="A515" t="str">
        <f>CONCATENATE(Table14[[#This Row],[Cipher]], " ",Table14[[#This Row],[Payment Type]])</f>
        <v>WA Registrar GMS</v>
      </c>
      <c r="B515" s="30" t="s">
        <v>204</v>
      </c>
      <c r="C515" s="30" t="s">
        <v>39</v>
      </c>
      <c r="D515" s="30" t="s">
        <v>205</v>
      </c>
      <c r="E515" s="31" t="s">
        <v>46</v>
      </c>
      <c r="F515" s="30">
        <v>20</v>
      </c>
      <c r="G515" s="31"/>
      <c r="H51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515" s="31" t="str">
        <f>TEXT(Table14[[#This Row],[Standard Payment Date]],"ddd")</f>
        <v>Sun</v>
      </c>
      <c r="J515" s="31" t="str">
        <f>IF(ISNA(MATCH(Table14[[#This Row],[Standard Payment Date]],'Non working days'!$A$3:$A$226,0)),"N","Y")</f>
        <v>N</v>
      </c>
      <c r="K515" s="31" t="str">
        <f>IF(OR(Table14[[#This Row],[Unmodified Day of Week]]="Sat",Table14[[#This Row],[Unmodified Day of Week]]="Sun"),"Y","N")</f>
        <v>Y</v>
      </c>
      <c r="L515" s="31" t="str">
        <f>IF(OR(Table14[[#This Row],[Bank Holiday?]]="Y",Table14[[#This Row],[Weekend?]]="Y"),"Y","N")</f>
        <v>Y</v>
      </c>
      <c r="M515" s="31">
        <f>IF(AND(Table14[[#This Row],[Late if non working day]]="Late",Table14[[#This Row],[BH or Weekend]]="Y"),1,0)</f>
        <v>0</v>
      </c>
      <c r="N515" s="33">
        <f>NETWORKDAYS($H$2,Table14[[#This Row],[Standard Payment Date]],'Non working days'!$A$3:$A$27)</f>
        <v>13</v>
      </c>
      <c r="O515" s="33">
        <f>Table14[[#This Row],[NetWorkDays]]-1</f>
        <v>12</v>
      </c>
      <c r="P515" s="33">
        <f>Table14[[#This Row],[NetWorkDays]]</f>
        <v>13</v>
      </c>
      <c r="Q51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515" s="31" t="str">
        <f>TEXT(Table14[[#This Row],[Pay Date]],"ddd")</f>
        <v>Thu</v>
      </c>
      <c r="S515" s="34">
        <f>WORKDAY(Table14[[#This Row],[Pay Date]],-3,'Non working days'!$A$3:$A$598)</f>
        <v>45761</v>
      </c>
      <c r="T515" s="31" t="str">
        <f>TEXT(Table14[[#This Row],[Upload Date]],"ddd")</f>
        <v>Mon</v>
      </c>
      <c r="U515" s="34">
        <f>WORKDAY(Table14[[#This Row],[Upload Date]],-5,'Non working days'!$A$3:$A$598)</f>
        <v>45754</v>
      </c>
      <c r="V515" s="31" t="str">
        <f>TEXT(Table14[[#This Row],[Deadline for Variation Submission]],"ddd")</f>
        <v>Mon</v>
      </c>
      <c r="W515" s="29"/>
      <c r="X515" s="1"/>
    </row>
    <row r="516" spans="1:24" x14ac:dyDescent="0.3">
      <c r="A516" t="str">
        <f>CONCATENATE(Table14[[#This Row],[Cipher]], " ",Table14[[#This Row],[Payment Type]])</f>
        <v>WA Registrar PMS</v>
      </c>
      <c r="B516" s="30" t="s">
        <v>204</v>
      </c>
      <c r="C516" s="30" t="s">
        <v>39</v>
      </c>
      <c r="D516" s="30" t="s">
        <v>205</v>
      </c>
      <c r="E516" s="31" t="s">
        <v>47</v>
      </c>
      <c r="F516" s="30">
        <v>20</v>
      </c>
      <c r="G516" s="31"/>
      <c r="H51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516" s="31" t="str">
        <f>TEXT(Table14[[#This Row],[Standard Payment Date]],"ddd")</f>
        <v>Sun</v>
      </c>
      <c r="J516" s="31" t="str">
        <f>IF(ISNA(MATCH(Table14[[#This Row],[Standard Payment Date]],'Non working days'!$A$3:$A$226,0)),"N","Y")</f>
        <v>N</v>
      </c>
      <c r="K516" s="31" t="str">
        <f>IF(OR(Table14[[#This Row],[Unmodified Day of Week]]="Sat",Table14[[#This Row],[Unmodified Day of Week]]="Sun"),"Y","N")</f>
        <v>Y</v>
      </c>
      <c r="L516" s="31" t="str">
        <f>IF(OR(Table14[[#This Row],[Bank Holiday?]]="Y",Table14[[#This Row],[Weekend?]]="Y"),"Y","N")</f>
        <v>Y</v>
      </c>
      <c r="M516" s="31">
        <f>IF(AND(Table14[[#This Row],[Late if non working day]]="Late",Table14[[#This Row],[BH or Weekend]]="Y"),1,0)</f>
        <v>0</v>
      </c>
      <c r="N516" s="33">
        <f>NETWORKDAYS($H$2,Table14[[#This Row],[Standard Payment Date]],'Non working days'!$A$3:$A$27)</f>
        <v>13</v>
      </c>
      <c r="O516" s="33">
        <f>Table14[[#This Row],[NetWorkDays]]-1</f>
        <v>12</v>
      </c>
      <c r="P516" s="33">
        <f>Table14[[#This Row],[NetWorkDays]]</f>
        <v>13</v>
      </c>
      <c r="Q51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516" s="31" t="str">
        <f>TEXT(Table14[[#This Row],[Pay Date]],"ddd")</f>
        <v>Thu</v>
      </c>
      <c r="S516" s="34">
        <f>WORKDAY(Table14[[#This Row],[Pay Date]],-3,'Non working days'!$A$3:$A$598)</f>
        <v>45761</v>
      </c>
      <c r="T516" s="31" t="str">
        <f>TEXT(Table14[[#This Row],[Upload Date]],"ddd")</f>
        <v>Mon</v>
      </c>
      <c r="U516" s="34">
        <f>WORKDAY(Table14[[#This Row],[Upload Date]],-5,'Non working days'!$A$3:$A$598)</f>
        <v>45754</v>
      </c>
      <c r="V516" s="31" t="str">
        <f>TEXT(Table14[[#This Row],[Deadline for Variation Submission]],"ddd")</f>
        <v>Mon</v>
      </c>
      <c r="W516" s="29"/>
      <c r="X516" s="1"/>
    </row>
    <row r="517" spans="1:24" x14ac:dyDescent="0.3">
      <c r="A517" t="str">
        <f>CONCATENATE(Table14[[#This Row],[Cipher]], " ",Table14[[#This Row],[Payment Type]])</f>
        <v>WA Dispensing GMS</v>
      </c>
      <c r="B517" s="30" t="s">
        <v>204</v>
      </c>
      <c r="C517" s="30" t="s">
        <v>39</v>
      </c>
      <c r="D517" s="30" t="s">
        <v>205</v>
      </c>
      <c r="E517" s="31" t="s">
        <v>41</v>
      </c>
      <c r="F517" s="30" t="s">
        <v>51</v>
      </c>
      <c r="G517" s="30"/>
      <c r="H51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17" s="31" t="str">
        <f>TEXT(Table14[[#This Row],[Standard Payment Date]],"ddd")</f>
        <v>Wed</v>
      </c>
      <c r="J517" s="31" t="str">
        <f>IF(ISNA(MATCH(Table14[[#This Row],[Standard Payment Date]],'Non working days'!$A$3:$A$226,0)),"N","Y")</f>
        <v>N</v>
      </c>
      <c r="K517" s="31" t="str">
        <f>IF(OR(Table14[[#This Row],[Unmodified Day of Week]]="Sat",Table14[[#This Row],[Unmodified Day of Week]]="Sun"),"Y","N")</f>
        <v>N</v>
      </c>
      <c r="L517" s="31" t="str">
        <f>IF(OR(Table14[[#This Row],[Bank Holiday?]]="Y",Table14[[#This Row],[Weekend?]]="Y"),"Y","N")</f>
        <v>N</v>
      </c>
      <c r="M517" s="31">
        <f>IF(AND(Table14[[#This Row],[Late if non working day]]="Late",Table14[[#This Row],[BH or Weekend]]="Y"),1,0)</f>
        <v>0</v>
      </c>
      <c r="N517" s="33">
        <f>NETWORKDAYS($H$2,Table14[[#This Row],[Standard Payment Date]],'Non working days'!$A$3:$A$27)</f>
        <v>20</v>
      </c>
      <c r="O517" s="33">
        <f>Table14[[#This Row],[NetWorkDays]]-1</f>
        <v>19</v>
      </c>
      <c r="P517" s="33">
        <f>Table14[[#This Row],[NetWorkDays]]</f>
        <v>20</v>
      </c>
      <c r="Q51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17" s="31" t="str">
        <f>TEXT(Table14[[#This Row],[Pay Date]],"ddd")</f>
        <v>Wed</v>
      </c>
      <c r="S517" s="34">
        <f>WORKDAY(Table14[[#This Row],[Pay Date]],-3,'Non working days'!$A$3:$A$598)</f>
        <v>45772</v>
      </c>
      <c r="T517" s="31" t="str">
        <f>TEXT(Table14[[#This Row],[Upload Date]],"ddd")</f>
        <v>Fri</v>
      </c>
      <c r="U517" s="34">
        <f>WORKDAY(Table14[[#This Row],[Upload Date]],-5,'Non working days'!$A$3:$A$598)</f>
        <v>45763</v>
      </c>
      <c r="V517" s="31" t="str">
        <f>TEXT(Table14[[#This Row],[Deadline for Variation Submission]],"ddd")</f>
        <v>Wed</v>
      </c>
      <c r="W517" s="29"/>
      <c r="X517" s="1"/>
    </row>
    <row r="518" spans="1:24" x14ac:dyDescent="0.3">
      <c r="A518" t="str">
        <f>CONCATENATE(Table14[[#This Row],[Cipher]], " ",Table14[[#This Row],[Payment Type]])</f>
        <v>WA Dispensing PMS</v>
      </c>
      <c r="B518" s="30" t="s">
        <v>204</v>
      </c>
      <c r="C518" s="30" t="s">
        <v>39</v>
      </c>
      <c r="D518" s="30" t="s">
        <v>205</v>
      </c>
      <c r="E518" s="30" t="s">
        <v>43</v>
      </c>
      <c r="F518" s="30" t="s">
        <v>51</v>
      </c>
      <c r="G518" s="30"/>
      <c r="H51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18" s="31" t="str">
        <f>TEXT(Table14[[#This Row],[Standard Payment Date]],"ddd")</f>
        <v>Wed</v>
      </c>
      <c r="J518" s="31" t="str">
        <f>IF(ISNA(MATCH(Table14[[#This Row],[Standard Payment Date]],'Non working days'!$A$3:$A$226,0)),"N","Y")</f>
        <v>N</v>
      </c>
      <c r="K518" s="31" t="str">
        <f>IF(OR(Table14[[#This Row],[Unmodified Day of Week]]="Sat",Table14[[#This Row],[Unmodified Day of Week]]="Sun"),"Y","N")</f>
        <v>N</v>
      </c>
      <c r="L518" s="31" t="str">
        <f>IF(OR(Table14[[#This Row],[Bank Holiday?]]="Y",Table14[[#This Row],[Weekend?]]="Y"),"Y","N")</f>
        <v>N</v>
      </c>
      <c r="M518" s="31">
        <f>IF(AND(Table14[[#This Row],[Late if non working day]]="Late",Table14[[#This Row],[BH or Weekend]]="Y"),1,0)</f>
        <v>0</v>
      </c>
      <c r="N518" s="33">
        <f>NETWORKDAYS($H$2,Table14[[#This Row],[Standard Payment Date]],'Non working days'!$A$3:$A$27)</f>
        <v>20</v>
      </c>
      <c r="O518" s="33">
        <f>Table14[[#This Row],[NetWorkDays]]-1</f>
        <v>19</v>
      </c>
      <c r="P518" s="33">
        <f>Table14[[#This Row],[NetWorkDays]]</f>
        <v>20</v>
      </c>
      <c r="Q51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18" s="31" t="str">
        <f>TEXT(Table14[[#This Row],[Pay Date]],"ddd")</f>
        <v>Wed</v>
      </c>
      <c r="S518" s="34">
        <f>WORKDAY(Table14[[#This Row],[Pay Date]],-3,'Non working days'!$A$3:$A$598)</f>
        <v>45772</v>
      </c>
      <c r="T518" s="31" t="str">
        <f>TEXT(Table14[[#This Row],[Upload Date]],"ddd")</f>
        <v>Fri</v>
      </c>
      <c r="U518" s="34">
        <f>WORKDAY(Table14[[#This Row],[Upload Date]],-5,'Non working days'!$A$3:$A$598)</f>
        <v>45763</v>
      </c>
      <c r="V518" s="31" t="str">
        <f>TEXT(Table14[[#This Row],[Deadline for Variation Submission]],"ddd")</f>
        <v>Wed</v>
      </c>
      <c r="W518" s="29"/>
      <c r="X518" s="1"/>
    </row>
    <row r="519" spans="1:24" x14ac:dyDescent="0.3">
      <c r="A519" t="str">
        <f>CONCATENATE(Table14[[#This Row],[Cipher]], " ",Table14[[#This Row],[Payment Type]])</f>
        <v>WA Prescribing GMS</v>
      </c>
      <c r="B519" s="30" t="s">
        <v>204</v>
      </c>
      <c r="C519" s="30" t="s">
        <v>39</v>
      </c>
      <c r="D519" s="30" t="s">
        <v>205</v>
      </c>
      <c r="E519" s="30" t="s">
        <v>44</v>
      </c>
      <c r="F519" s="30" t="s">
        <v>51</v>
      </c>
      <c r="G519" s="30"/>
      <c r="H51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19" s="31" t="str">
        <f>TEXT(Table14[[#This Row],[Standard Payment Date]],"ddd")</f>
        <v>Wed</v>
      </c>
      <c r="J519" s="31" t="str">
        <f>IF(ISNA(MATCH(Table14[[#This Row],[Standard Payment Date]],'Non working days'!$A$3:$A$226,0)),"N","Y")</f>
        <v>N</v>
      </c>
      <c r="K519" s="31" t="str">
        <f>IF(OR(Table14[[#This Row],[Unmodified Day of Week]]="Sat",Table14[[#This Row],[Unmodified Day of Week]]="Sun"),"Y","N")</f>
        <v>N</v>
      </c>
      <c r="L519" s="31" t="str">
        <f>IF(OR(Table14[[#This Row],[Bank Holiday?]]="Y",Table14[[#This Row],[Weekend?]]="Y"),"Y","N")</f>
        <v>N</v>
      </c>
      <c r="M519" s="31">
        <f>IF(AND(Table14[[#This Row],[Late if non working day]]="Late",Table14[[#This Row],[BH or Weekend]]="Y"),1,0)</f>
        <v>0</v>
      </c>
      <c r="N519" s="33">
        <f>NETWORKDAYS($H$2,Table14[[#This Row],[Standard Payment Date]],'Non working days'!$A$3:$A$27)</f>
        <v>20</v>
      </c>
      <c r="O519" s="33">
        <f>Table14[[#This Row],[NetWorkDays]]-1</f>
        <v>19</v>
      </c>
      <c r="P519" s="33">
        <f>Table14[[#This Row],[NetWorkDays]]</f>
        <v>20</v>
      </c>
      <c r="Q51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19" s="31" t="str">
        <f>TEXT(Table14[[#This Row],[Pay Date]],"ddd")</f>
        <v>Wed</v>
      </c>
      <c r="S519" s="34">
        <f>WORKDAY(Table14[[#This Row],[Pay Date]],-3,'Non working days'!$A$3:$A$598)</f>
        <v>45772</v>
      </c>
      <c r="T519" s="31" t="str">
        <f>TEXT(Table14[[#This Row],[Upload Date]],"ddd")</f>
        <v>Fri</v>
      </c>
      <c r="U519" s="34">
        <f>WORKDAY(Table14[[#This Row],[Upload Date]],-5,'Non working days'!$A$3:$A$598)</f>
        <v>45763</v>
      </c>
      <c r="V519" s="31" t="str">
        <f>TEXT(Table14[[#This Row],[Deadline for Variation Submission]],"ddd")</f>
        <v>Wed</v>
      </c>
      <c r="W519" s="29"/>
      <c r="X519" s="1"/>
    </row>
    <row r="520" spans="1:24" x14ac:dyDescent="0.3">
      <c r="A520" t="str">
        <f>CONCATENATE(Table14[[#This Row],[Cipher]], " ",Table14[[#This Row],[Payment Type]])</f>
        <v>WA Prescribing PMS</v>
      </c>
      <c r="B520" s="30" t="s">
        <v>204</v>
      </c>
      <c r="C520" s="30" t="s">
        <v>39</v>
      </c>
      <c r="D520" s="30" t="s">
        <v>205</v>
      </c>
      <c r="E520" s="30" t="s">
        <v>45</v>
      </c>
      <c r="F520" s="30" t="s">
        <v>51</v>
      </c>
      <c r="G520" s="30"/>
      <c r="H52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20" s="31" t="str">
        <f>TEXT(Table14[[#This Row],[Standard Payment Date]],"ddd")</f>
        <v>Wed</v>
      </c>
      <c r="J520" s="31" t="str">
        <f>IF(ISNA(MATCH(Table14[[#This Row],[Standard Payment Date]],'Non working days'!$A$3:$A$226,0)),"N","Y")</f>
        <v>N</v>
      </c>
      <c r="K520" s="31" t="str">
        <f>IF(OR(Table14[[#This Row],[Unmodified Day of Week]]="Sat",Table14[[#This Row],[Unmodified Day of Week]]="Sun"),"Y","N")</f>
        <v>N</v>
      </c>
      <c r="L520" s="31" t="str">
        <f>IF(OR(Table14[[#This Row],[Bank Holiday?]]="Y",Table14[[#This Row],[Weekend?]]="Y"),"Y","N")</f>
        <v>N</v>
      </c>
      <c r="M520" s="31">
        <f>IF(AND(Table14[[#This Row],[Late if non working day]]="Late",Table14[[#This Row],[BH or Weekend]]="Y"),1,0)</f>
        <v>0</v>
      </c>
      <c r="N520" s="33">
        <f>NETWORKDAYS($H$2,Table14[[#This Row],[Standard Payment Date]],'Non working days'!$A$3:$A$27)</f>
        <v>20</v>
      </c>
      <c r="O520" s="33">
        <f>Table14[[#This Row],[NetWorkDays]]-1</f>
        <v>19</v>
      </c>
      <c r="P520" s="33">
        <f>Table14[[#This Row],[NetWorkDays]]</f>
        <v>20</v>
      </c>
      <c r="Q52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20" s="31" t="str">
        <f>TEXT(Table14[[#This Row],[Pay Date]],"ddd")</f>
        <v>Wed</v>
      </c>
      <c r="S520" s="34">
        <f>WORKDAY(Table14[[#This Row],[Pay Date]],-3,'Non working days'!$A$3:$A$598)</f>
        <v>45772</v>
      </c>
      <c r="T520" s="31" t="str">
        <f>TEXT(Table14[[#This Row],[Upload Date]],"ddd")</f>
        <v>Fri</v>
      </c>
      <c r="U520" s="34">
        <f>WORKDAY(Table14[[#This Row],[Upload Date]],-5,'Non working days'!$A$3:$A$598)</f>
        <v>45763</v>
      </c>
      <c r="V520" s="31" t="str">
        <f>TEXT(Table14[[#This Row],[Deadline for Variation Submission]],"ddd")</f>
        <v>Wed</v>
      </c>
      <c r="W520" s="29"/>
      <c r="X520" s="1"/>
    </row>
    <row r="521" spans="1:24" x14ac:dyDescent="0.3">
      <c r="A521" t="str">
        <f>CONCATENATE(Table14[[#This Row],[Cipher]], " ",Table14[[#This Row],[Payment Type]])</f>
        <v>WAK Dispensing GMS</v>
      </c>
      <c r="B521" s="30" t="s">
        <v>206</v>
      </c>
      <c r="C521" s="30" t="s">
        <v>39</v>
      </c>
      <c r="D521" s="30" t="s">
        <v>207</v>
      </c>
      <c r="E521" s="31" t="s">
        <v>41</v>
      </c>
      <c r="F521" s="30" t="s">
        <v>42</v>
      </c>
      <c r="G521" s="30"/>
      <c r="H52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521" s="31" t="str">
        <f>TEXT(Table14[[#This Row],[Standard Payment Date]],"ddd")</f>
        <v>Tue</v>
      </c>
      <c r="J521" s="31" t="str">
        <f>IF(ISNA(MATCH(Table14[[#This Row],[Standard Payment Date]],'Non working days'!$A$3:$A$226,0)),"N","Y")</f>
        <v>N</v>
      </c>
      <c r="K521" s="31" t="str">
        <f>IF(OR(Table14[[#This Row],[Unmodified Day of Week]]="Sat",Table14[[#This Row],[Unmodified Day of Week]]="Sun"),"Y","N")</f>
        <v>N</v>
      </c>
      <c r="L521" s="31" t="str">
        <f>IF(OR(Table14[[#This Row],[Bank Holiday?]]="Y",Table14[[#This Row],[Weekend?]]="Y"),"Y","N")</f>
        <v>N</v>
      </c>
      <c r="M521" s="31">
        <f>IF(AND(Table14[[#This Row],[Late if non working day]]="Late",Table14[[#This Row],[BH or Weekend]]="Y"),1,0)</f>
        <v>0</v>
      </c>
      <c r="N521" s="33">
        <f>NETWORKDAYS($H$2,Table14[[#This Row],[Standard Payment Date]],'Non working days'!$A$3:$A$27)</f>
        <v>1</v>
      </c>
      <c r="O521" s="33">
        <f>Table14[[#This Row],[NetWorkDays]]-1</f>
        <v>0</v>
      </c>
      <c r="P521" s="33">
        <f>Table14[[#This Row],[NetWorkDays]]</f>
        <v>1</v>
      </c>
      <c r="Q52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521" s="31" t="str">
        <f>TEXT(Table14[[#This Row],[Pay Date]],"ddd")</f>
        <v>Tue</v>
      </c>
      <c r="S521" s="34">
        <f>WORKDAY(Table14[[#This Row],[Pay Date]],-3,'Non working days'!$A$3:$A$598)</f>
        <v>45743</v>
      </c>
      <c r="T521" s="31" t="str">
        <f>TEXT(Table14[[#This Row],[Upload Date]],"ddd")</f>
        <v>Thu</v>
      </c>
      <c r="U521" s="34">
        <f>WORKDAY(Table14[[#This Row],[Upload Date]],-5,'Non working days'!$A$3:$A$598)</f>
        <v>45736</v>
      </c>
      <c r="V521" s="31" t="str">
        <f>TEXT(Table14[[#This Row],[Deadline for Variation Submission]],"ddd")</f>
        <v>Thu</v>
      </c>
      <c r="W521" s="29"/>
      <c r="X521" s="1"/>
    </row>
    <row r="522" spans="1:24" x14ac:dyDescent="0.3">
      <c r="A522" t="str">
        <f>CONCATENATE(Table14[[#This Row],[Cipher]], " ",Table14[[#This Row],[Payment Type]])</f>
        <v>WAK Dispensing PMS</v>
      </c>
      <c r="B522" s="30" t="s">
        <v>206</v>
      </c>
      <c r="C522" s="30" t="s">
        <v>39</v>
      </c>
      <c r="D522" s="30" t="s">
        <v>207</v>
      </c>
      <c r="E522" s="30" t="s">
        <v>43</v>
      </c>
      <c r="F522" s="30" t="s">
        <v>42</v>
      </c>
      <c r="G522" s="30"/>
      <c r="H52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522" s="31" t="str">
        <f>TEXT(Table14[[#This Row],[Standard Payment Date]],"ddd")</f>
        <v>Tue</v>
      </c>
      <c r="J522" s="31" t="str">
        <f>IF(ISNA(MATCH(Table14[[#This Row],[Standard Payment Date]],'Non working days'!$A$3:$A$226,0)),"N","Y")</f>
        <v>N</v>
      </c>
      <c r="K522" s="31" t="str">
        <f>IF(OR(Table14[[#This Row],[Unmodified Day of Week]]="Sat",Table14[[#This Row],[Unmodified Day of Week]]="Sun"),"Y","N")</f>
        <v>N</v>
      </c>
      <c r="L522" s="31" t="str">
        <f>IF(OR(Table14[[#This Row],[Bank Holiday?]]="Y",Table14[[#This Row],[Weekend?]]="Y"),"Y","N")</f>
        <v>N</v>
      </c>
      <c r="M522" s="31">
        <f>IF(AND(Table14[[#This Row],[Late if non working day]]="Late",Table14[[#This Row],[BH or Weekend]]="Y"),1,0)</f>
        <v>0</v>
      </c>
      <c r="N522" s="33">
        <f>NETWORKDAYS($H$2,Table14[[#This Row],[Standard Payment Date]],'Non working days'!$A$3:$A$27)</f>
        <v>1</v>
      </c>
      <c r="O522" s="33">
        <f>Table14[[#This Row],[NetWorkDays]]-1</f>
        <v>0</v>
      </c>
      <c r="P522" s="33">
        <f>Table14[[#This Row],[NetWorkDays]]</f>
        <v>1</v>
      </c>
      <c r="Q52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522" s="31" t="str">
        <f>TEXT(Table14[[#This Row],[Pay Date]],"ddd")</f>
        <v>Tue</v>
      </c>
      <c r="S522" s="34">
        <f>WORKDAY(Table14[[#This Row],[Pay Date]],-3,'Non working days'!$A$3:$A$598)</f>
        <v>45743</v>
      </c>
      <c r="T522" s="31" t="str">
        <f>TEXT(Table14[[#This Row],[Upload Date]],"ddd")</f>
        <v>Thu</v>
      </c>
      <c r="U522" s="34">
        <f>WORKDAY(Table14[[#This Row],[Upload Date]],-5,'Non working days'!$A$3:$A$598)</f>
        <v>45736</v>
      </c>
      <c r="V522" s="31" t="str">
        <f>TEXT(Table14[[#This Row],[Deadline for Variation Submission]],"ddd")</f>
        <v>Thu</v>
      </c>
      <c r="W522" s="29"/>
      <c r="X522" s="1"/>
    </row>
    <row r="523" spans="1:24" x14ac:dyDescent="0.3">
      <c r="A523" t="str">
        <f>CONCATENATE(Table14[[#This Row],[Cipher]], " ",Table14[[#This Row],[Payment Type]])</f>
        <v>WAK Prescribing GMS</v>
      </c>
      <c r="B523" s="30" t="s">
        <v>206</v>
      </c>
      <c r="C523" s="30" t="s">
        <v>39</v>
      </c>
      <c r="D523" s="30" t="s">
        <v>207</v>
      </c>
      <c r="E523" s="30" t="s">
        <v>44</v>
      </c>
      <c r="F523" s="30" t="s">
        <v>42</v>
      </c>
      <c r="G523" s="30"/>
      <c r="H52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523" s="31" t="str">
        <f>TEXT(Table14[[#This Row],[Standard Payment Date]],"ddd")</f>
        <v>Tue</v>
      </c>
      <c r="J523" s="31" t="str">
        <f>IF(ISNA(MATCH(Table14[[#This Row],[Standard Payment Date]],'Non working days'!$A$3:$A$226,0)),"N","Y")</f>
        <v>N</v>
      </c>
      <c r="K523" s="31" t="str">
        <f>IF(OR(Table14[[#This Row],[Unmodified Day of Week]]="Sat",Table14[[#This Row],[Unmodified Day of Week]]="Sun"),"Y","N")</f>
        <v>N</v>
      </c>
      <c r="L523" s="31" t="str">
        <f>IF(OR(Table14[[#This Row],[Bank Holiday?]]="Y",Table14[[#This Row],[Weekend?]]="Y"),"Y","N")</f>
        <v>N</v>
      </c>
      <c r="M523" s="31">
        <f>IF(AND(Table14[[#This Row],[Late if non working day]]="Late",Table14[[#This Row],[BH or Weekend]]="Y"),1,0)</f>
        <v>0</v>
      </c>
      <c r="N523" s="33">
        <f>NETWORKDAYS($H$2,Table14[[#This Row],[Standard Payment Date]],'Non working days'!$A$3:$A$27)</f>
        <v>1</v>
      </c>
      <c r="O523" s="33">
        <f>Table14[[#This Row],[NetWorkDays]]-1</f>
        <v>0</v>
      </c>
      <c r="P523" s="33">
        <f>Table14[[#This Row],[NetWorkDays]]</f>
        <v>1</v>
      </c>
      <c r="Q52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523" s="31" t="str">
        <f>TEXT(Table14[[#This Row],[Pay Date]],"ddd")</f>
        <v>Tue</v>
      </c>
      <c r="S523" s="34">
        <f>WORKDAY(Table14[[#This Row],[Pay Date]],-3,'Non working days'!$A$3:$A$598)</f>
        <v>45743</v>
      </c>
      <c r="T523" s="31" t="str">
        <f>TEXT(Table14[[#This Row],[Upload Date]],"ddd")</f>
        <v>Thu</v>
      </c>
      <c r="U523" s="34">
        <f>WORKDAY(Table14[[#This Row],[Upload Date]],-5,'Non working days'!$A$3:$A$598)</f>
        <v>45736</v>
      </c>
      <c r="V523" s="31" t="str">
        <f>TEXT(Table14[[#This Row],[Deadline for Variation Submission]],"ddd")</f>
        <v>Thu</v>
      </c>
      <c r="W523" s="29"/>
      <c r="X523" s="1"/>
    </row>
    <row r="524" spans="1:24" x14ac:dyDescent="0.3">
      <c r="A524" t="str">
        <f>CONCATENATE(Table14[[#This Row],[Cipher]], " ",Table14[[#This Row],[Payment Type]])</f>
        <v>WAK Prescribing PMS</v>
      </c>
      <c r="B524" s="30" t="s">
        <v>206</v>
      </c>
      <c r="C524" s="30" t="s">
        <v>39</v>
      </c>
      <c r="D524" s="30" t="s">
        <v>207</v>
      </c>
      <c r="E524" s="30" t="s">
        <v>45</v>
      </c>
      <c r="F524" s="30" t="s">
        <v>42</v>
      </c>
      <c r="G524" s="30"/>
      <c r="H52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524" s="31" t="str">
        <f>TEXT(Table14[[#This Row],[Standard Payment Date]],"ddd")</f>
        <v>Tue</v>
      </c>
      <c r="J524" s="31" t="str">
        <f>IF(ISNA(MATCH(Table14[[#This Row],[Standard Payment Date]],'Non working days'!$A$3:$A$226,0)),"N","Y")</f>
        <v>N</v>
      </c>
      <c r="K524" s="31" t="str">
        <f>IF(OR(Table14[[#This Row],[Unmodified Day of Week]]="Sat",Table14[[#This Row],[Unmodified Day of Week]]="Sun"),"Y","N")</f>
        <v>N</v>
      </c>
      <c r="L524" s="31" t="str">
        <f>IF(OR(Table14[[#This Row],[Bank Holiday?]]="Y",Table14[[#This Row],[Weekend?]]="Y"),"Y","N")</f>
        <v>N</v>
      </c>
      <c r="M524" s="31">
        <f>IF(AND(Table14[[#This Row],[Late if non working day]]="Late",Table14[[#This Row],[BH or Weekend]]="Y"),1,0)</f>
        <v>0</v>
      </c>
      <c r="N524" s="33">
        <f>NETWORKDAYS($H$2,Table14[[#This Row],[Standard Payment Date]],'Non working days'!$A$3:$A$27)</f>
        <v>1</v>
      </c>
      <c r="O524" s="33">
        <f>Table14[[#This Row],[NetWorkDays]]-1</f>
        <v>0</v>
      </c>
      <c r="P524" s="33">
        <f>Table14[[#This Row],[NetWorkDays]]</f>
        <v>1</v>
      </c>
      <c r="Q52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524" s="31" t="str">
        <f>TEXT(Table14[[#This Row],[Pay Date]],"ddd")</f>
        <v>Tue</v>
      </c>
      <c r="S524" s="34">
        <f>WORKDAY(Table14[[#This Row],[Pay Date]],-3,'Non working days'!$A$3:$A$598)</f>
        <v>45743</v>
      </c>
      <c r="T524" s="31" t="str">
        <f>TEXT(Table14[[#This Row],[Upload Date]],"ddd")</f>
        <v>Thu</v>
      </c>
      <c r="U524" s="34">
        <f>WORKDAY(Table14[[#This Row],[Upload Date]],-5,'Non working days'!$A$3:$A$598)</f>
        <v>45736</v>
      </c>
      <c r="V524" s="31" t="str">
        <f>TEXT(Table14[[#This Row],[Deadline for Variation Submission]],"ddd")</f>
        <v>Thu</v>
      </c>
      <c r="W524" s="29"/>
      <c r="X524" s="1"/>
    </row>
    <row r="525" spans="1:24" x14ac:dyDescent="0.3">
      <c r="A525" t="str">
        <f>CONCATENATE(Table14[[#This Row],[Cipher]], " ",Table14[[#This Row],[Payment Type]])</f>
        <v>WAK Pharmacy</v>
      </c>
      <c r="B525" s="30" t="s">
        <v>206</v>
      </c>
      <c r="C525" s="30" t="s">
        <v>39</v>
      </c>
      <c r="D525" s="30" t="s">
        <v>207</v>
      </c>
      <c r="E525" s="31" t="s">
        <v>48</v>
      </c>
      <c r="F525" s="30">
        <v>14</v>
      </c>
      <c r="G525" s="31"/>
      <c r="H52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525" s="31" t="str">
        <f>TEXT(Table14[[#This Row],[Standard Payment Date]],"ddd")</f>
        <v>Mon</v>
      </c>
      <c r="J525" s="31" t="str">
        <f>IF(ISNA(MATCH(Table14[[#This Row],[Standard Payment Date]],'Non working days'!$A$3:$A$226,0)),"N","Y")</f>
        <v>N</v>
      </c>
      <c r="K525" s="31" t="str">
        <f>IF(OR(Table14[[#This Row],[Unmodified Day of Week]]="Sat",Table14[[#This Row],[Unmodified Day of Week]]="Sun"),"Y","N")</f>
        <v>N</v>
      </c>
      <c r="L525" s="31" t="str">
        <f>IF(OR(Table14[[#This Row],[Bank Holiday?]]="Y",Table14[[#This Row],[Weekend?]]="Y"),"Y","N")</f>
        <v>N</v>
      </c>
      <c r="M525" s="31">
        <f>IF(AND(Table14[[#This Row],[Late if non working day]]="Late",Table14[[#This Row],[BH or Weekend]]="Y"),1,0)</f>
        <v>0</v>
      </c>
      <c r="N525" s="33">
        <f>NETWORKDAYS($H$2,Table14[[#This Row],[Standard Payment Date]],'Non working days'!$A$3:$A$27)</f>
        <v>10</v>
      </c>
      <c r="O525" s="33">
        <f>Table14[[#This Row],[NetWorkDays]]-1</f>
        <v>9</v>
      </c>
      <c r="P525" s="33">
        <f>Table14[[#This Row],[NetWorkDays]]</f>
        <v>10</v>
      </c>
      <c r="Q52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525" s="31" t="str">
        <f>TEXT(Table14[[#This Row],[Pay Date]],"ddd")</f>
        <v>Mon</v>
      </c>
      <c r="S525" s="34">
        <f>WORKDAY(Table14[[#This Row],[Pay Date]],-3,'Non working days'!$A$3:$A$598)</f>
        <v>45756</v>
      </c>
      <c r="T525" s="31" t="str">
        <f>TEXT(Table14[[#This Row],[Upload Date]],"ddd")</f>
        <v>Wed</v>
      </c>
      <c r="U525" s="34">
        <f>WORKDAY(Table14[[#This Row],[Upload Date]],-5,'Non working days'!$A$3:$A$598)</f>
        <v>45749</v>
      </c>
      <c r="V525" s="31" t="str">
        <f>TEXT(Table14[[#This Row],[Deadline for Variation Submission]],"ddd")</f>
        <v>Wed</v>
      </c>
      <c r="W525" s="29"/>
      <c r="X525" s="1"/>
    </row>
    <row r="526" spans="1:24" x14ac:dyDescent="0.3">
      <c r="A526" t="str">
        <f>CONCATENATE(Table14[[#This Row],[Cipher]], " ",Table14[[#This Row],[Payment Type]])</f>
        <v>WAK A/PMS</v>
      </c>
      <c r="B526" s="30" t="s">
        <v>206</v>
      </c>
      <c r="C526" s="30" t="s">
        <v>39</v>
      </c>
      <c r="D526" s="30" t="s">
        <v>207</v>
      </c>
      <c r="E526" s="31" t="s">
        <v>49</v>
      </c>
      <c r="F526" s="30">
        <v>15</v>
      </c>
      <c r="G526" s="30"/>
      <c r="H52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526" s="31" t="str">
        <f>TEXT(Table14[[#This Row],[Standard Payment Date]],"ddd")</f>
        <v>Tue</v>
      </c>
      <c r="J526" s="31" t="str">
        <f>IF(ISNA(MATCH(Table14[[#This Row],[Standard Payment Date]],'Non working days'!$A$3:$A$226,0)),"N","Y")</f>
        <v>N</v>
      </c>
      <c r="K526" s="31" t="str">
        <f>IF(OR(Table14[[#This Row],[Unmodified Day of Week]]="Sat",Table14[[#This Row],[Unmodified Day of Week]]="Sun"),"Y","N")</f>
        <v>N</v>
      </c>
      <c r="L526" s="31" t="str">
        <f>IF(OR(Table14[[#This Row],[Bank Holiday?]]="Y",Table14[[#This Row],[Weekend?]]="Y"),"Y","N")</f>
        <v>N</v>
      </c>
      <c r="M526" s="31">
        <f>IF(AND(Table14[[#This Row],[Late if non working day]]="Late",Table14[[#This Row],[BH or Weekend]]="Y"),1,0)</f>
        <v>0</v>
      </c>
      <c r="N526" s="33">
        <f>NETWORKDAYS($H$2,Table14[[#This Row],[Standard Payment Date]],'Non working days'!$A$3:$A$27)</f>
        <v>11</v>
      </c>
      <c r="O526" s="33">
        <f>Table14[[#This Row],[NetWorkDays]]-1</f>
        <v>10</v>
      </c>
      <c r="P526" s="33">
        <f>Table14[[#This Row],[NetWorkDays]]</f>
        <v>11</v>
      </c>
      <c r="Q52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526" s="31" t="str">
        <f>TEXT(Table14[[#This Row],[Pay Date]],"ddd")</f>
        <v>Tue</v>
      </c>
      <c r="S526" s="34">
        <f>WORKDAY(Table14[[#This Row],[Pay Date]],-3,'Non working days'!$A$3:$A$598)</f>
        <v>45757</v>
      </c>
      <c r="T526" s="31" t="str">
        <f>TEXT(Table14[[#This Row],[Upload Date]],"ddd")</f>
        <v>Thu</v>
      </c>
      <c r="U526" s="34">
        <f>WORKDAY(Table14[[#This Row],[Upload Date]],-5,'Non working days'!$A$3:$A$598)</f>
        <v>45750</v>
      </c>
      <c r="V526" s="31" t="str">
        <f>TEXT(Table14[[#This Row],[Deadline for Variation Submission]],"ddd")</f>
        <v>Thu</v>
      </c>
      <c r="W526" s="29"/>
      <c r="X526" s="1"/>
    </row>
    <row r="527" spans="1:24" x14ac:dyDescent="0.3">
      <c r="A527" t="str">
        <f>CONCATENATE(Table14[[#This Row],[Cipher]], " ",Table14[[#This Row],[Payment Type]])</f>
        <v>WAK Registrar GMS</v>
      </c>
      <c r="B527" s="30" t="s">
        <v>206</v>
      </c>
      <c r="C527" s="30" t="s">
        <v>39</v>
      </c>
      <c r="D527" s="30" t="s">
        <v>207</v>
      </c>
      <c r="E527" s="31" t="s">
        <v>46</v>
      </c>
      <c r="F527" s="30">
        <v>17</v>
      </c>
      <c r="G527" s="31"/>
      <c r="H52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45764</v>
      </c>
      <c r="I527" s="31" t="str">
        <f>TEXT(Table14[[#This Row],[Standard Payment Date]],"ddd")</f>
        <v>Thu</v>
      </c>
      <c r="J527" s="31" t="str">
        <f>IF(ISNA(MATCH(Table14[[#This Row],[Standard Payment Date]],'Non working days'!$A$3:$A$226,0)),"N","Y")</f>
        <v>N</v>
      </c>
      <c r="K527" s="31" t="str">
        <f>IF(OR(Table14[[#This Row],[Unmodified Day of Week]]="Sat",Table14[[#This Row],[Unmodified Day of Week]]="Sun"),"Y","N")</f>
        <v>N</v>
      </c>
      <c r="L527" s="31" t="str">
        <f>IF(OR(Table14[[#This Row],[Bank Holiday?]]="Y",Table14[[#This Row],[Weekend?]]="Y"),"Y","N")</f>
        <v>N</v>
      </c>
      <c r="M527" s="31">
        <f>IF(AND(Table14[[#This Row],[Late if non working day]]="Late",Table14[[#This Row],[BH or Weekend]]="Y"),1,0)</f>
        <v>0</v>
      </c>
      <c r="N527" s="33">
        <f>NETWORKDAYS($H$2,Table14[[#This Row],[Standard Payment Date]],'Non working days'!$A$3:$A$27)</f>
        <v>13</v>
      </c>
      <c r="O527" s="33">
        <f>Table14[[#This Row],[NetWorkDays]]-1</f>
        <v>12</v>
      </c>
      <c r="P527" s="33">
        <f>Table14[[#This Row],[NetWorkDays]]</f>
        <v>13</v>
      </c>
      <c r="Q52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527" s="31" t="str">
        <f>TEXT(Table14[[#This Row],[Pay Date]],"ddd")</f>
        <v>Thu</v>
      </c>
      <c r="S527" s="34">
        <f>WORKDAY(Table14[[#This Row],[Pay Date]],-3,'Non working days'!$A$3:$A$598)</f>
        <v>45761</v>
      </c>
      <c r="T527" s="31" t="str">
        <f>TEXT(Table14[[#This Row],[Upload Date]],"ddd")</f>
        <v>Mon</v>
      </c>
      <c r="U527" s="34">
        <f>WORKDAY(Table14[[#This Row],[Upload Date]],-5,'Non working days'!$A$3:$A$598)</f>
        <v>45754</v>
      </c>
      <c r="V527" s="31" t="str">
        <f>TEXT(Table14[[#This Row],[Deadline for Variation Submission]],"ddd")</f>
        <v>Mon</v>
      </c>
      <c r="W527" s="29"/>
      <c r="X527" s="1"/>
    </row>
    <row r="528" spans="1:24" x14ac:dyDescent="0.3">
      <c r="A528" t="str">
        <f>CONCATENATE(Table14[[#This Row],[Cipher]], " ",Table14[[#This Row],[Payment Type]])</f>
        <v>WAK Registrar PMS</v>
      </c>
      <c r="B528" s="30" t="s">
        <v>206</v>
      </c>
      <c r="C528" s="30" t="s">
        <v>39</v>
      </c>
      <c r="D528" s="30" t="s">
        <v>207</v>
      </c>
      <c r="E528" s="31" t="s">
        <v>47</v>
      </c>
      <c r="F528" s="30">
        <v>17</v>
      </c>
      <c r="G528" s="31"/>
      <c r="H52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45764</v>
      </c>
      <c r="I528" s="31" t="str">
        <f>TEXT(Table14[[#This Row],[Standard Payment Date]],"ddd")</f>
        <v>Thu</v>
      </c>
      <c r="J528" s="31" t="str">
        <f>IF(ISNA(MATCH(Table14[[#This Row],[Standard Payment Date]],'Non working days'!$A$3:$A$226,0)),"N","Y")</f>
        <v>N</v>
      </c>
      <c r="K528" s="31" t="str">
        <f>IF(OR(Table14[[#This Row],[Unmodified Day of Week]]="Sat",Table14[[#This Row],[Unmodified Day of Week]]="Sun"),"Y","N")</f>
        <v>N</v>
      </c>
      <c r="L528" s="31" t="str">
        <f>IF(OR(Table14[[#This Row],[Bank Holiday?]]="Y",Table14[[#This Row],[Weekend?]]="Y"),"Y","N")</f>
        <v>N</v>
      </c>
      <c r="M528" s="31">
        <f>IF(AND(Table14[[#This Row],[Late if non working day]]="Late",Table14[[#This Row],[BH or Weekend]]="Y"),1,0)</f>
        <v>0</v>
      </c>
      <c r="N528" s="33">
        <f>NETWORKDAYS($H$2,Table14[[#This Row],[Standard Payment Date]],'Non working days'!$A$3:$A$27)</f>
        <v>13</v>
      </c>
      <c r="O528" s="33">
        <f>Table14[[#This Row],[NetWorkDays]]-1</f>
        <v>12</v>
      </c>
      <c r="P528" s="33">
        <f>Table14[[#This Row],[NetWorkDays]]</f>
        <v>13</v>
      </c>
      <c r="Q52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528" s="31" t="str">
        <f>TEXT(Table14[[#This Row],[Pay Date]],"ddd")</f>
        <v>Thu</v>
      </c>
      <c r="S528" s="34">
        <f>WORKDAY(Table14[[#This Row],[Pay Date]],-3,'Non working days'!$A$3:$A$598)</f>
        <v>45761</v>
      </c>
      <c r="T528" s="31" t="str">
        <f>TEXT(Table14[[#This Row],[Upload Date]],"ddd")</f>
        <v>Mon</v>
      </c>
      <c r="U528" s="34">
        <f>WORKDAY(Table14[[#This Row],[Upload Date]],-5,'Non working days'!$A$3:$A$598)</f>
        <v>45754</v>
      </c>
      <c r="V528" s="31" t="str">
        <f>TEXT(Table14[[#This Row],[Deadline for Variation Submission]],"ddd")</f>
        <v>Mon</v>
      </c>
      <c r="W528" s="29"/>
      <c r="X528" s="1"/>
    </row>
    <row r="529" spans="1:24" x14ac:dyDescent="0.3">
      <c r="A529" t="str">
        <f>CONCATENATE(Table14[[#This Row],[Cipher]], " ",Table14[[#This Row],[Payment Type]])</f>
        <v>WAK GMS</v>
      </c>
      <c r="B529" s="30" t="s">
        <v>206</v>
      </c>
      <c r="C529" s="30" t="s">
        <v>39</v>
      </c>
      <c r="D529" s="30" t="s">
        <v>207</v>
      </c>
      <c r="E529" s="30" t="s">
        <v>50</v>
      </c>
      <c r="F529" s="30" t="s">
        <v>51</v>
      </c>
      <c r="G529" s="31"/>
      <c r="H52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29" s="31" t="str">
        <f>TEXT(Table14[[#This Row],[Standard Payment Date]],"ddd")</f>
        <v>Wed</v>
      </c>
      <c r="J529" s="31" t="str">
        <f>IF(ISNA(MATCH(Table14[[#This Row],[Standard Payment Date]],'Non working days'!$A$3:$A$226,0)),"N","Y")</f>
        <v>N</v>
      </c>
      <c r="K529" s="31" t="str">
        <f>IF(OR(Table14[[#This Row],[Unmodified Day of Week]]="Sat",Table14[[#This Row],[Unmodified Day of Week]]="Sun"),"Y","N")</f>
        <v>N</v>
      </c>
      <c r="L529" s="31" t="str">
        <f>IF(OR(Table14[[#This Row],[Bank Holiday?]]="Y",Table14[[#This Row],[Weekend?]]="Y"),"Y","N")</f>
        <v>N</v>
      </c>
      <c r="M529" s="31">
        <f>IF(AND(Table14[[#This Row],[Late if non working day]]="Late",Table14[[#This Row],[BH or Weekend]]="Y"),1,0)</f>
        <v>0</v>
      </c>
      <c r="N529" s="33">
        <f>NETWORKDAYS($H$2,Table14[[#This Row],[Standard Payment Date]],'Non working days'!$A$3:$A$27)</f>
        <v>20</v>
      </c>
      <c r="O529" s="33">
        <f>Table14[[#This Row],[NetWorkDays]]-1</f>
        <v>19</v>
      </c>
      <c r="P529" s="33">
        <f>Table14[[#This Row],[NetWorkDays]]</f>
        <v>20</v>
      </c>
      <c r="Q52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29" s="31" t="str">
        <f>TEXT(Table14[[#This Row],[Pay Date]],"ddd")</f>
        <v>Wed</v>
      </c>
      <c r="S529" s="34">
        <f>WORKDAY(Table14[[#This Row],[Pay Date]],-3,'Non working days'!$A$3:$A$598)</f>
        <v>45772</v>
      </c>
      <c r="T529" s="31" t="str">
        <f>TEXT(Table14[[#This Row],[Upload Date]],"ddd")</f>
        <v>Fri</v>
      </c>
      <c r="U529" s="34">
        <f>WORKDAY(Table14[[#This Row],[Upload Date]],-5,'Non working days'!$A$3:$A$598)</f>
        <v>45763</v>
      </c>
      <c r="V529" s="31" t="str">
        <f>TEXT(Table14[[#This Row],[Deadline for Variation Submission]],"ddd")</f>
        <v>Wed</v>
      </c>
      <c r="W529" s="29"/>
      <c r="X529" s="1"/>
    </row>
    <row r="530" spans="1:24" x14ac:dyDescent="0.3">
      <c r="A530" t="str">
        <f>CONCATENATE(Table14[[#This Row],[Cipher]], " ",Table14[[#This Row],[Payment Type]])</f>
        <v>WAL Pharmacy</v>
      </c>
      <c r="B530" s="30" t="s">
        <v>208</v>
      </c>
      <c r="C530" s="30" t="s">
        <v>39</v>
      </c>
      <c r="D530" s="30" t="s">
        <v>209</v>
      </c>
      <c r="E530" s="31" t="s">
        <v>48</v>
      </c>
      <c r="F530" s="30">
        <v>14</v>
      </c>
      <c r="G530" s="31"/>
      <c r="H53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530" s="31" t="str">
        <f>TEXT(Table14[[#This Row],[Standard Payment Date]],"ddd")</f>
        <v>Mon</v>
      </c>
      <c r="J530" s="31" t="str">
        <f>IF(ISNA(MATCH(Table14[[#This Row],[Standard Payment Date]],'Non working days'!$A$3:$A$226,0)),"N","Y")</f>
        <v>N</v>
      </c>
      <c r="K530" s="31" t="str">
        <f>IF(OR(Table14[[#This Row],[Unmodified Day of Week]]="Sat",Table14[[#This Row],[Unmodified Day of Week]]="Sun"),"Y","N")</f>
        <v>N</v>
      </c>
      <c r="L530" s="31" t="str">
        <f>IF(OR(Table14[[#This Row],[Bank Holiday?]]="Y",Table14[[#This Row],[Weekend?]]="Y"),"Y","N")</f>
        <v>N</v>
      </c>
      <c r="M530" s="31">
        <f>IF(AND(Table14[[#This Row],[Late if non working day]]="Late",Table14[[#This Row],[BH or Weekend]]="Y"),1,0)</f>
        <v>0</v>
      </c>
      <c r="N530" s="33">
        <f>NETWORKDAYS($H$2,Table14[[#This Row],[Standard Payment Date]],'Non working days'!$A$3:$A$27)</f>
        <v>10</v>
      </c>
      <c r="O530" s="33">
        <f>Table14[[#This Row],[NetWorkDays]]-1</f>
        <v>9</v>
      </c>
      <c r="P530" s="33">
        <f>Table14[[#This Row],[NetWorkDays]]</f>
        <v>10</v>
      </c>
      <c r="Q53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530" s="31" t="str">
        <f>TEXT(Table14[[#This Row],[Pay Date]],"ddd")</f>
        <v>Mon</v>
      </c>
      <c r="S530" s="34">
        <f>WORKDAY(Table14[[#This Row],[Pay Date]],-3,'Non working days'!$A$3:$A$598)</f>
        <v>45756</v>
      </c>
      <c r="T530" s="31" t="str">
        <f>TEXT(Table14[[#This Row],[Upload Date]],"ddd")</f>
        <v>Wed</v>
      </c>
      <c r="U530" s="34">
        <f>WORKDAY(Table14[[#This Row],[Upload Date]],-5,'Non working days'!$A$3:$A$598)</f>
        <v>45749</v>
      </c>
      <c r="V530" s="31" t="str">
        <f>TEXT(Table14[[#This Row],[Deadline for Variation Submission]],"ddd")</f>
        <v>Wed</v>
      </c>
      <c r="W530" s="29"/>
      <c r="X530" s="1"/>
    </row>
    <row r="531" spans="1:24" x14ac:dyDescent="0.3">
      <c r="A531" t="str">
        <f>CONCATENATE(Table14[[#This Row],[Cipher]], " ",Table14[[#This Row],[Payment Type]])</f>
        <v>WAL GMS</v>
      </c>
      <c r="B531" s="30" t="s">
        <v>208</v>
      </c>
      <c r="C531" s="30" t="s">
        <v>39</v>
      </c>
      <c r="D531" s="30" t="s">
        <v>209</v>
      </c>
      <c r="E531" s="30" t="s">
        <v>50</v>
      </c>
      <c r="F531" s="30">
        <v>25</v>
      </c>
      <c r="G531" s="31"/>
      <c r="H53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31" s="31" t="str">
        <f>TEXT(Table14[[#This Row],[Standard Payment Date]],"ddd")</f>
        <v>Fri</v>
      </c>
      <c r="J531" s="31" t="str">
        <f>IF(ISNA(MATCH(Table14[[#This Row],[Standard Payment Date]],'Non working days'!$A$3:$A$226,0)),"N","Y")</f>
        <v>N</v>
      </c>
      <c r="K531" s="31" t="str">
        <f>IF(OR(Table14[[#This Row],[Unmodified Day of Week]]="Sat",Table14[[#This Row],[Unmodified Day of Week]]="Sun"),"Y","N")</f>
        <v>N</v>
      </c>
      <c r="L531" s="31" t="str">
        <f>IF(OR(Table14[[#This Row],[Bank Holiday?]]="Y",Table14[[#This Row],[Weekend?]]="Y"),"Y","N")</f>
        <v>N</v>
      </c>
      <c r="M531" s="31">
        <f>IF(AND(Table14[[#This Row],[Late if non working day]]="Late",Table14[[#This Row],[BH or Weekend]]="Y"),1,0)</f>
        <v>0</v>
      </c>
      <c r="N531" s="33">
        <f>NETWORKDAYS($H$2,Table14[[#This Row],[Standard Payment Date]],'Non working days'!$A$3:$A$27)</f>
        <v>17</v>
      </c>
      <c r="O531" s="33">
        <f>Table14[[#This Row],[NetWorkDays]]-1</f>
        <v>16</v>
      </c>
      <c r="P531" s="33">
        <f>Table14[[#This Row],[NetWorkDays]]</f>
        <v>17</v>
      </c>
      <c r="Q53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31" s="31" t="str">
        <f>TEXT(Table14[[#This Row],[Pay Date]],"ddd")</f>
        <v>Fri</v>
      </c>
      <c r="S531" s="34">
        <f>WORKDAY(Table14[[#This Row],[Pay Date]],-3,'Non working days'!$A$3:$A$598)</f>
        <v>45769</v>
      </c>
      <c r="T531" s="31" t="str">
        <f>TEXT(Table14[[#This Row],[Upload Date]],"ddd")</f>
        <v>Tue</v>
      </c>
      <c r="U531" s="34">
        <f>WORKDAY(Table14[[#This Row],[Upload Date]],-5,'Non working days'!$A$3:$A$598)</f>
        <v>45758</v>
      </c>
      <c r="V531" s="31" t="str">
        <f>TEXT(Table14[[#This Row],[Deadline for Variation Submission]],"ddd")</f>
        <v>Fri</v>
      </c>
      <c r="W531" s="29"/>
      <c r="X531" s="1"/>
    </row>
    <row r="532" spans="1:24" x14ac:dyDescent="0.3">
      <c r="A532" t="str">
        <f>CONCATENATE(Table14[[#This Row],[Cipher]], " ",Table14[[#This Row],[Payment Type]])</f>
        <v>WAL A/PMS</v>
      </c>
      <c r="B532" s="30" t="s">
        <v>208</v>
      </c>
      <c r="C532" s="30" t="s">
        <v>39</v>
      </c>
      <c r="D532" s="30" t="s">
        <v>209</v>
      </c>
      <c r="E532" s="31" t="s">
        <v>49</v>
      </c>
      <c r="F532" s="30">
        <v>25</v>
      </c>
      <c r="G532" s="30"/>
      <c r="H53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32" s="31" t="str">
        <f>TEXT(Table14[[#This Row],[Standard Payment Date]],"ddd")</f>
        <v>Fri</v>
      </c>
      <c r="J532" s="31" t="str">
        <f>IF(ISNA(MATCH(Table14[[#This Row],[Standard Payment Date]],'Non working days'!$A$3:$A$226,0)),"N","Y")</f>
        <v>N</v>
      </c>
      <c r="K532" s="31" t="str">
        <f>IF(OR(Table14[[#This Row],[Unmodified Day of Week]]="Sat",Table14[[#This Row],[Unmodified Day of Week]]="Sun"),"Y","N")</f>
        <v>N</v>
      </c>
      <c r="L532" s="31" t="str">
        <f>IF(OR(Table14[[#This Row],[Bank Holiday?]]="Y",Table14[[#This Row],[Weekend?]]="Y"),"Y","N")</f>
        <v>N</v>
      </c>
      <c r="M532" s="31">
        <f>IF(AND(Table14[[#This Row],[Late if non working day]]="Late",Table14[[#This Row],[BH or Weekend]]="Y"),1,0)</f>
        <v>0</v>
      </c>
      <c r="N532" s="33">
        <f>NETWORKDAYS($H$2,Table14[[#This Row],[Standard Payment Date]],'Non working days'!$A$3:$A$27)</f>
        <v>17</v>
      </c>
      <c r="O532" s="33">
        <f>Table14[[#This Row],[NetWorkDays]]-1</f>
        <v>16</v>
      </c>
      <c r="P532" s="33">
        <f>Table14[[#This Row],[NetWorkDays]]</f>
        <v>17</v>
      </c>
      <c r="Q53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32" s="31" t="str">
        <f>TEXT(Table14[[#This Row],[Pay Date]],"ddd")</f>
        <v>Fri</v>
      </c>
      <c r="S532" s="34">
        <f>WORKDAY(Table14[[#This Row],[Pay Date]],-3,'Non working days'!$A$3:$A$598)</f>
        <v>45769</v>
      </c>
      <c r="T532" s="31" t="str">
        <f>TEXT(Table14[[#This Row],[Upload Date]],"ddd")</f>
        <v>Tue</v>
      </c>
      <c r="U532" s="34">
        <f>WORKDAY(Table14[[#This Row],[Upload Date]],-5,'Non working days'!$A$3:$A$598)</f>
        <v>45758</v>
      </c>
      <c r="V532" s="31" t="str">
        <f>TEXT(Table14[[#This Row],[Deadline for Variation Submission]],"ddd")</f>
        <v>Fri</v>
      </c>
      <c r="W532" s="29"/>
      <c r="X532" s="1"/>
    </row>
    <row r="533" spans="1:24" x14ac:dyDescent="0.3">
      <c r="A533" t="str">
        <f>CONCATENATE(Table14[[#This Row],[Cipher]], " ",Table14[[#This Row],[Payment Type]])</f>
        <v>WAL Dispensing GMS</v>
      </c>
      <c r="B533" s="30" t="s">
        <v>208</v>
      </c>
      <c r="C533" s="30" t="s">
        <v>39</v>
      </c>
      <c r="D533" s="30" t="s">
        <v>209</v>
      </c>
      <c r="E533" s="31" t="s">
        <v>41</v>
      </c>
      <c r="F533" s="30">
        <v>25</v>
      </c>
      <c r="G533" s="30"/>
      <c r="H53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33" s="31" t="str">
        <f>TEXT(Table14[[#This Row],[Standard Payment Date]],"ddd")</f>
        <v>Fri</v>
      </c>
      <c r="J533" s="31" t="str">
        <f>IF(ISNA(MATCH(Table14[[#This Row],[Standard Payment Date]],'Non working days'!$A$3:$A$226,0)),"N","Y")</f>
        <v>N</v>
      </c>
      <c r="K533" s="31" t="str">
        <f>IF(OR(Table14[[#This Row],[Unmodified Day of Week]]="Sat",Table14[[#This Row],[Unmodified Day of Week]]="Sun"),"Y","N")</f>
        <v>N</v>
      </c>
      <c r="L533" s="31" t="str">
        <f>IF(OR(Table14[[#This Row],[Bank Holiday?]]="Y",Table14[[#This Row],[Weekend?]]="Y"),"Y","N")</f>
        <v>N</v>
      </c>
      <c r="M533" s="31">
        <f>IF(AND(Table14[[#This Row],[Late if non working day]]="Late",Table14[[#This Row],[BH or Weekend]]="Y"),1,0)</f>
        <v>0</v>
      </c>
      <c r="N533" s="33">
        <f>NETWORKDAYS($H$2,Table14[[#This Row],[Standard Payment Date]],'Non working days'!$A$3:$A$27)</f>
        <v>17</v>
      </c>
      <c r="O533" s="33">
        <f>Table14[[#This Row],[NetWorkDays]]-1</f>
        <v>16</v>
      </c>
      <c r="P533" s="33">
        <f>Table14[[#This Row],[NetWorkDays]]</f>
        <v>17</v>
      </c>
      <c r="Q53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33" s="31" t="str">
        <f>TEXT(Table14[[#This Row],[Pay Date]],"ddd")</f>
        <v>Fri</v>
      </c>
      <c r="S533" s="34">
        <f>WORKDAY(Table14[[#This Row],[Pay Date]],-3,'Non working days'!$A$3:$A$598)</f>
        <v>45769</v>
      </c>
      <c r="T533" s="31" t="str">
        <f>TEXT(Table14[[#This Row],[Upload Date]],"ddd")</f>
        <v>Tue</v>
      </c>
      <c r="U533" s="34">
        <f>WORKDAY(Table14[[#This Row],[Upload Date]],-5,'Non working days'!$A$3:$A$598)</f>
        <v>45758</v>
      </c>
      <c r="V533" s="31" t="str">
        <f>TEXT(Table14[[#This Row],[Deadline for Variation Submission]],"ddd")</f>
        <v>Fri</v>
      </c>
      <c r="W533" s="29"/>
      <c r="X533" s="1"/>
    </row>
    <row r="534" spans="1:24" x14ac:dyDescent="0.3">
      <c r="A534" t="str">
        <f>CONCATENATE(Table14[[#This Row],[Cipher]], " ",Table14[[#This Row],[Payment Type]])</f>
        <v>WAL Dispensing PMS</v>
      </c>
      <c r="B534" s="30" t="s">
        <v>208</v>
      </c>
      <c r="C534" s="30" t="s">
        <v>39</v>
      </c>
      <c r="D534" s="30" t="s">
        <v>209</v>
      </c>
      <c r="E534" s="30" t="s">
        <v>43</v>
      </c>
      <c r="F534" s="30">
        <v>25</v>
      </c>
      <c r="G534" s="30"/>
      <c r="H53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34" s="31" t="str">
        <f>TEXT(Table14[[#This Row],[Standard Payment Date]],"ddd")</f>
        <v>Fri</v>
      </c>
      <c r="J534" s="31" t="str">
        <f>IF(ISNA(MATCH(Table14[[#This Row],[Standard Payment Date]],'Non working days'!$A$3:$A$226,0)),"N","Y")</f>
        <v>N</v>
      </c>
      <c r="K534" s="31" t="str">
        <f>IF(OR(Table14[[#This Row],[Unmodified Day of Week]]="Sat",Table14[[#This Row],[Unmodified Day of Week]]="Sun"),"Y","N")</f>
        <v>N</v>
      </c>
      <c r="L534" s="31" t="str">
        <f>IF(OR(Table14[[#This Row],[Bank Holiday?]]="Y",Table14[[#This Row],[Weekend?]]="Y"),"Y","N")</f>
        <v>N</v>
      </c>
      <c r="M534" s="31">
        <f>IF(AND(Table14[[#This Row],[Late if non working day]]="Late",Table14[[#This Row],[BH or Weekend]]="Y"),1,0)</f>
        <v>0</v>
      </c>
      <c r="N534" s="33">
        <f>NETWORKDAYS($H$2,Table14[[#This Row],[Standard Payment Date]],'Non working days'!$A$3:$A$27)</f>
        <v>17</v>
      </c>
      <c r="O534" s="33">
        <f>Table14[[#This Row],[NetWorkDays]]-1</f>
        <v>16</v>
      </c>
      <c r="P534" s="33">
        <f>Table14[[#This Row],[NetWorkDays]]</f>
        <v>17</v>
      </c>
      <c r="Q53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34" s="31" t="str">
        <f>TEXT(Table14[[#This Row],[Pay Date]],"ddd")</f>
        <v>Fri</v>
      </c>
      <c r="S534" s="34">
        <f>WORKDAY(Table14[[#This Row],[Pay Date]],-3,'Non working days'!$A$3:$A$598)</f>
        <v>45769</v>
      </c>
      <c r="T534" s="31" t="str">
        <f>TEXT(Table14[[#This Row],[Upload Date]],"ddd")</f>
        <v>Tue</v>
      </c>
      <c r="U534" s="34">
        <f>WORKDAY(Table14[[#This Row],[Upload Date]],-5,'Non working days'!$A$3:$A$598)</f>
        <v>45758</v>
      </c>
      <c r="V534" s="31" t="str">
        <f>TEXT(Table14[[#This Row],[Deadline for Variation Submission]],"ddd")</f>
        <v>Fri</v>
      </c>
      <c r="W534" s="29"/>
      <c r="X534" s="1"/>
    </row>
    <row r="535" spans="1:24" x14ac:dyDescent="0.3">
      <c r="A535" t="str">
        <f>CONCATENATE(Table14[[#This Row],[Cipher]], " ",Table14[[#This Row],[Payment Type]])</f>
        <v>WAL Prescribing GMS</v>
      </c>
      <c r="B535" s="30" t="s">
        <v>208</v>
      </c>
      <c r="C535" s="30" t="s">
        <v>39</v>
      </c>
      <c r="D535" s="30" t="s">
        <v>209</v>
      </c>
      <c r="E535" s="30" t="s">
        <v>44</v>
      </c>
      <c r="F535" s="30">
        <v>25</v>
      </c>
      <c r="G535" s="30"/>
      <c r="H53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35" s="31" t="str">
        <f>TEXT(Table14[[#This Row],[Standard Payment Date]],"ddd")</f>
        <v>Fri</v>
      </c>
      <c r="J535" s="31" t="str">
        <f>IF(ISNA(MATCH(Table14[[#This Row],[Standard Payment Date]],'Non working days'!$A$3:$A$226,0)),"N","Y")</f>
        <v>N</v>
      </c>
      <c r="K535" s="31" t="str">
        <f>IF(OR(Table14[[#This Row],[Unmodified Day of Week]]="Sat",Table14[[#This Row],[Unmodified Day of Week]]="Sun"),"Y","N")</f>
        <v>N</v>
      </c>
      <c r="L535" s="31" t="str">
        <f>IF(OR(Table14[[#This Row],[Bank Holiday?]]="Y",Table14[[#This Row],[Weekend?]]="Y"),"Y","N")</f>
        <v>N</v>
      </c>
      <c r="M535" s="31">
        <f>IF(AND(Table14[[#This Row],[Late if non working day]]="Late",Table14[[#This Row],[BH or Weekend]]="Y"),1,0)</f>
        <v>0</v>
      </c>
      <c r="N535" s="33">
        <f>NETWORKDAYS($H$2,Table14[[#This Row],[Standard Payment Date]],'Non working days'!$A$3:$A$27)</f>
        <v>17</v>
      </c>
      <c r="O535" s="33">
        <f>Table14[[#This Row],[NetWorkDays]]-1</f>
        <v>16</v>
      </c>
      <c r="P535" s="33">
        <f>Table14[[#This Row],[NetWorkDays]]</f>
        <v>17</v>
      </c>
      <c r="Q53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35" s="31" t="str">
        <f>TEXT(Table14[[#This Row],[Pay Date]],"ddd")</f>
        <v>Fri</v>
      </c>
      <c r="S535" s="34">
        <f>WORKDAY(Table14[[#This Row],[Pay Date]],-3,'Non working days'!$A$3:$A$598)</f>
        <v>45769</v>
      </c>
      <c r="T535" s="31" t="str">
        <f>TEXT(Table14[[#This Row],[Upload Date]],"ddd")</f>
        <v>Tue</v>
      </c>
      <c r="U535" s="34">
        <f>WORKDAY(Table14[[#This Row],[Upload Date]],-5,'Non working days'!$A$3:$A$598)</f>
        <v>45758</v>
      </c>
      <c r="V535" s="31" t="str">
        <f>TEXT(Table14[[#This Row],[Deadline for Variation Submission]],"ddd")</f>
        <v>Fri</v>
      </c>
      <c r="W535" s="29"/>
      <c r="X535" s="1"/>
    </row>
    <row r="536" spans="1:24" x14ac:dyDescent="0.3">
      <c r="A536" t="str">
        <f>CONCATENATE(Table14[[#This Row],[Cipher]], " ",Table14[[#This Row],[Payment Type]])</f>
        <v>WAL Prescribing PMS</v>
      </c>
      <c r="B536" s="30" t="s">
        <v>208</v>
      </c>
      <c r="C536" s="30" t="s">
        <v>39</v>
      </c>
      <c r="D536" s="30" t="s">
        <v>209</v>
      </c>
      <c r="E536" s="30" t="s">
        <v>45</v>
      </c>
      <c r="F536" s="30">
        <v>25</v>
      </c>
      <c r="G536" s="30" t="s">
        <v>181</v>
      </c>
      <c r="H53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36" s="31" t="str">
        <f>TEXT(Table14[[#This Row],[Standard Payment Date]],"ddd")</f>
        <v>Fri</v>
      </c>
      <c r="J536" s="31" t="str">
        <f>IF(ISNA(MATCH(Table14[[#This Row],[Standard Payment Date]],'Non working days'!$A$3:$A$226,0)),"N","Y")</f>
        <v>N</v>
      </c>
      <c r="K536" s="31" t="str">
        <f>IF(OR(Table14[[#This Row],[Unmodified Day of Week]]="Sat",Table14[[#This Row],[Unmodified Day of Week]]="Sun"),"Y","N")</f>
        <v>N</v>
      </c>
      <c r="L536" s="31" t="str">
        <f>IF(OR(Table14[[#This Row],[Bank Holiday?]]="Y",Table14[[#This Row],[Weekend?]]="Y"),"Y","N")</f>
        <v>N</v>
      </c>
      <c r="M536" s="31">
        <f>IF(AND(Table14[[#This Row],[Late if non working day]]="Late",Table14[[#This Row],[BH or Weekend]]="Y"),1,0)</f>
        <v>0</v>
      </c>
      <c r="N536" s="33">
        <f>NETWORKDAYS($H$2,Table14[[#This Row],[Standard Payment Date]],'Non working days'!$A$3:$A$27)</f>
        <v>17</v>
      </c>
      <c r="O536" s="33">
        <f>Table14[[#This Row],[NetWorkDays]]-1</f>
        <v>16</v>
      </c>
      <c r="P536" s="33">
        <f>Table14[[#This Row],[NetWorkDays]]</f>
        <v>17</v>
      </c>
      <c r="Q53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36" s="31" t="str">
        <f>TEXT(Table14[[#This Row],[Pay Date]],"ddd")</f>
        <v>Fri</v>
      </c>
      <c r="S536" s="34">
        <f>WORKDAY(Table14[[#This Row],[Pay Date]],-3,'Non working days'!$A$3:$A$598)</f>
        <v>45769</v>
      </c>
      <c r="T536" s="31" t="str">
        <f>TEXT(Table14[[#This Row],[Upload Date]],"ddd")</f>
        <v>Tue</v>
      </c>
      <c r="U536" s="34">
        <f>WORKDAY(Table14[[#This Row],[Upload Date]],-5,'Non working days'!$A$3:$A$598)</f>
        <v>45758</v>
      </c>
      <c r="V536" s="31" t="str">
        <f>TEXT(Table14[[#This Row],[Deadline for Variation Submission]],"ddd")</f>
        <v>Fri</v>
      </c>
      <c r="W536" s="29"/>
      <c r="X536" s="1"/>
    </row>
    <row r="537" spans="1:24" x14ac:dyDescent="0.3">
      <c r="A537" t="str">
        <f>CONCATENATE(Table14[[#This Row],[Cipher]], " ",Table14[[#This Row],[Payment Type]])</f>
        <v>WBH Pharmacy</v>
      </c>
      <c r="B537" s="30" t="s">
        <v>210</v>
      </c>
      <c r="C537" s="30" t="s">
        <v>39</v>
      </c>
      <c r="D537" s="30" t="s">
        <v>211</v>
      </c>
      <c r="E537" s="31" t="s">
        <v>48</v>
      </c>
      <c r="F537" s="30">
        <v>14</v>
      </c>
      <c r="G537" s="31"/>
      <c r="H53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537" s="31" t="str">
        <f>TEXT(Table14[[#This Row],[Standard Payment Date]],"ddd")</f>
        <v>Mon</v>
      </c>
      <c r="J537" s="31" t="str">
        <f>IF(ISNA(MATCH(Table14[[#This Row],[Standard Payment Date]],'Non working days'!$A$3:$A$226,0)),"N","Y")</f>
        <v>N</v>
      </c>
      <c r="K537" s="31" t="str">
        <f>IF(OR(Table14[[#This Row],[Unmodified Day of Week]]="Sat",Table14[[#This Row],[Unmodified Day of Week]]="Sun"),"Y","N")</f>
        <v>N</v>
      </c>
      <c r="L537" s="31" t="str">
        <f>IF(OR(Table14[[#This Row],[Bank Holiday?]]="Y",Table14[[#This Row],[Weekend?]]="Y"),"Y","N")</f>
        <v>N</v>
      </c>
      <c r="M537" s="31">
        <f>IF(AND(Table14[[#This Row],[Late if non working day]]="Late",Table14[[#This Row],[BH or Weekend]]="Y"),1,0)</f>
        <v>0</v>
      </c>
      <c r="N537" s="33">
        <f>NETWORKDAYS($H$2,Table14[[#This Row],[Standard Payment Date]],'Non working days'!$A$3:$A$27)</f>
        <v>10</v>
      </c>
      <c r="O537" s="33">
        <f>Table14[[#This Row],[NetWorkDays]]-1</f>
        <v>9</v>
      </c>
      <c r="P537" s="33">
        <f>Table14[[#This Row],[NetWorkDays]]</f>
        <v>10</v>
      </c>
      <c r="Q53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537" s="31" t="str">
        <f>TEXT(Table14[[#This Row],[Pay Date]],"ddd")</f>
        <v>Mon</v>
      </c>
      <c r="S537" s="34">
        <f>WORKDAY(Table14[[#This Row],[Pay Date]],-3,'Non working days'!$A$3:$A$598)</f>
        <v>45756</v>
      </c>
      <c r="T537" s="31" t="str">
        <f>TEXT(Table14[[#This Row],[Upload Date]],"ddd")</f>
        <v>Wed</v>
      </c>
      <c r="U537" s="34">
        <f>WORKDAY(Table14[[#This Row],[Upload Date]],-5,'Non working days'!$A$3:$A$598)</f>
        <v>45749</v>
      </c>
      <c r="V537" s="31" t="str">
        <f>TEXT(Table14[[#This Row],[Deadline for Variation Submission]],"ddd")</f>
        <v>Wed</v>
      </c>
      <c r="W537" s="29"/>
      <c r="X537" s="1"/>
    </row>
    <row r="538" spans="1:24" x14ac:dyDescent="0.3">
      <c r="A538" t="str">
        <f>CONCATENATE(Table14[[#This Row],[Cipher]], " ",Table14[[#This Row],[Payment Type]])</f>
        <v>WBH GMS</v>
      </c>
      <c r="B538" s="30" t="s">
        <v>210</v>
      </c>
      <c r="C538" s="30" t="s">
        <v>39</v>
      </c>
      <c r="D538" s="30" t="s">
        <v>211</v>
      </c>
      <c r="E538" s="30" t="s">
        <v>50</v>
      </c>
      <c r="F538" s="30">
        <v>25</v>
      </c>
      <c r="G538" s="31"/>
      <c r="H53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38" s="31" t="str">
        <f>TEXT(Table14[[#This Row],[Standard Payment Date]],"ddd")</f>
        <v>Fri</v>
      </c>
      <c r="J538" s="31" t="str">
        <f>IF(ISNA(MATCH(Table14[[#This Row],[Standard Payment Date]],'Non working days'!$A$3:$A$226,0)),"N","Y")</f>
        <v>N</v>
      </c>
      <c r="K538" s="31" t="str">
        <f>IF(OR(Table14[[#This Row],[Unmodified Day of Week]]="Sat",Table14[[#This Row],[Unmodified Day of Week]]="Sun"),"Y","N")</f>
        <v>N</v>
      </c>
      <c r="L538" s="31" t="str">
        <f>IF(OR(Table14[[#This Row],[Bank Holiday?]]="Y",Table14[[#This Row],[Weekend?]]="Y"),"Y","N")</f>
        <v>N</v>
      </c>
      <c r="M538" s="31">
        <f>IF(AND(Table14[[#This Row],[Late if non working day]]="Late",Table14[[#This Row],[BH or Weekend]]="Y"),1,0)</f>
        <v>0</v>
      </c>
      <c r="N538" s="33">
        <f>NETWORKDAYS($H$2,Table14[[#This Row],[Standard Payment Date]],'Non working days'!$A$3:$A$27)</f>
        <v>17</v>
      </c>
      <c r="O538" s="33">
        <f>Table14[[#This Row],[NetWorkDays]]-1</f>
        <v>16</v>
      </c>
      <c r="P538" s="33">
        <f>Table14[[#This Row],[NetWorkDays]]</f>
        <v>17</v>
      </c>
      <c r="Q53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38" s="31" t="str">
        <f>TEXT(Table14[[#This Row],[Pay Date]],"ddd")</f>
        <v>Fri</v>
      </c>
      <c r="S538" s="34">
        <f>WORKDAY(Table14[[#This Row],[Pay Date]],-3,'Non working days'!$A$3:$A$598)</f>
        <v>45769</v>
      </c>
      <c r="T538" s="31" t="str">
        <f>TEXT(Table14[[#This Row],[Upload Date]],"ddd")</f>
        <v>Tue</v>
      </c>
      <c r="U538" s="34">
        <f>WORKDAY(Table14[[#This Row],[Upload Date]],-5,'Non working days'!$A$3:$A$598)</f>
        <v>45758</v>
      </c>
      <c r="V538" s="31" t="str">
        <f>TEXT(Table14[[#This Row],[Deadline for Variation Submission]],"ddd")</f>
        <v>Fri</v>
      </c>
      <c r="W538" s="29"/>
      <c r="X538" s="1"/>
    </row>
    <row r="539" spans="1:24" x14ac:dyDescent="0.3">
      <c r="A539" t="str">
        <f>CONCATENATE(Table14[[#This Row],[Cipher]], " ",Table14[[#This Row],[Payment Type]])</f>
        <v>WBH A/PMS</v>
      </c>
      <c r="B539" s="30" t="s">
        <v>210</v>
      </c>
      <c r="C539" s="30" t="s">
        <v>39</v>
      </c>
      <c r="D539" s="30" t="s">
        <v>211</v>
      </c>
      <c r="E539" s="31" t="s">
        <v>49</v>
      </c>
      <c r="F539" s="30">
        <v>25</v>
      </c>
      <c r="G539" s="30"/>
      <c r="H53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39" s="31" t="str">
        <f>TEXT(Table14[[#This Row],[Standard Payment Date]],"ddd")</f>
        <v>Fri</v>
      </c>
      <c r="J539" s="31" t="str">
        <f>IF(ISNA(MATCH(Table14[[#This Row],[Standard Payment Date]],'Non working days'!$A$3:$A$226,0)),"N","Y")</f>
        <v>N</v>
      </c>
      <c r="K539" s="31" t="str">
        <f>IF(OR(Table14[[#This Row],[Unmodified Day of Week]]="Sat",Table14[[#This Row],[Unmodified Day of Week]]="Sun"),"Y","N")</f>
        <v>N</v>
      </c>
      <c r="L539" s="31" t="str">
        <f>IF(OR(Table14[[#This Row],[Bank Holiday?]]="Y",Table14[[#This Row],[Weekend?]]="Y"),"Y","N")</f>
        <v>N</v>
      </c>
      <c r="M539" s="31">
        <f>IF(AND(Table14[[#This Row],[Late if non working day]]="Late",Table14[[#This Row],[BH or Weekend]]="Y"),1,0)</f>
        <v>0</v>
      </c>
      <c r="N539" s="33">
        <f>NETWORKDAYS($H$2,Table14[[#This Row],[Standard Payment Date]],'Non working days'!$A$3:$A$27)</f>
        <v>17</v>
      </c>
      <c r="O539" s="33">
        <f>Table14[[#This Row],[NetWorkDays]]-1</f>
        <v>16</v>
      </c>
      <c r="P539" s="33">
        <f>Table14[[#This Row],[NetWorkDays]]</f>
        <v>17</v>
      </c>
      <c r="Q53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39" s="31" t="str">
        <f>TEXT(Table14[[#This Row],[Pay Date]],"ddd")</f>
        <v>Fri</v>
      </c>
      <c r="S539" s="34">
        <f>WORKDAY(Table14[[#This Row],[Pay Date]],-3,'Non working days'!$A$3:$A$598)</f>
        <v>45769</v>
      </c>
      <c r="T539" s="31" t="str">
        <f>TEXT(Table14[[#This Row],[Upload Date]],"ddd")</f>
        <v>Tue</v>
      </c>
      <c r="U539" s="34">
        <f>WORKDAY(Table14[[#This Row],[Upload Date]],-5,'Non working days'!$A$3:$A$598)</f>
        <v>45758</v>
      </c>
      <c r="V539" s="31" t="str">
        <f>TEXT(Table14[[#This Row],[Deadline for Variation Submission]],"ddd")</f>
        <v>Fri</v>
      </c>
      <c r="W539" s="29"/>
      <c r="X539" s="1"/>
    </row>
    <row r="540" spans="1:24" x14ac:dyDescent="0.3">
      <c r="A540" t="str">
        <f>CONCATENATE(Table14[[#This Row],[Cipher]], " ",Table14[[#This Row],[Payment Type]])</f>
        <v>WBH Prescribing GMS</v>
      </c>
      <c r="B540" s="30" t="s">
        <v>210</v>
      </c>
      <c r="C540" s="30" t="s">
        <v>39</v>
      </c>
      <c r="D540" s="30" t="s">
        <v>211</v>
      </c>
      <c r="E540" s="30" t="s">
        <v>44</v>
      </c>
      <c r="F540" s="30">
        <v>25</v>
      </c>
      <c r="G540" s="30"/>
      <c r="H54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40" s="31" t="str">
        <f>TEXT(Table14[[#This Row],[Standard Payment Date]],"ddd")</f>
        <v>Fri</v>
      </c>
      <c r="J540" s="31" t="str">
        <f>IF(ISNA(MATCH(Table14[[#This Row],[Standard Payment Date]],'Non working days'!$A$3:$A$226,0)),"N","Y")</f>
        <v>N</v>
      </c>
      <c r="K540" s="31" t="str">
        <f>IF(OR(Table14[[#This Row],[Unmodified Day of Week]]="Sat",Table14[[#This Row],[Unmodified Day of Week]]="Sun"),"Y","N")</f>
        <v>N</v>
      </c>
      <c r="L540" s="31" t="str">
        <f>IF(OR(Table14[[#This Row],[Bank Holiday?]]="Y",Table14[[#This Row],[Weekend?]]="Y"),"Y","N")</f>
        <v>N</v>
      </c>
      <c r="M540" s="31">
        <f>IF(AND(Table14[[#This Row],[Late if non working day]]="Late",Table14[[#This Row],[BH or Weekend]]="Y"),1,0)</f>
        <v>0</v>
      </c>
      <c r="N540" s="33">
        <f>NETWORKDAYS($H$2,Table14[[#This Row],[Standard Payment Date]],'Non working days'!$A$3:$A$27)</f>
        <v>17</v>
      </c>
      <c r="O540" s="33">
        <f>Table14[[#This Row],[NetWorkDays]]-1</f>
        <v>16</v>
      </c>
      <c r="P540" s="33">
        <f>Table14[[#This Row],[NetWorkDays]]</f>
        <v>17</v>
      </c>
      <c r="Q54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40" s="31" t="str">
        <f>TEXT(Table14[[#This Row],[Pay Date]],"ddd")</f>
        <v>Fri</v>
      </c>
      <c r="S540" s="34">
        <f>WORKDAY(Table14[[#This Row],[Pay Date]],-3,'Non working days'!$A$3:$A$598)</f>
        <v>45769</v>
      </c>
      <c r="T540" s="31" t="str">
        <f>TEXT(Table14[[#This Row],[Upload Date]],"ddd")</f>
        <v>Tue</v>
      </c>
      <c r="U540" s="34">
        <f>WORKDAY(Table14[[#This Row],[Upload Date]],-5,'Non working days'!$A$3:$A$598)</f>
        <v>45758</v>
      </c>
      <c r="V540" s="31" t="str">
        <f>TEXT(Table14[[#This Row],[Deadline for Variation Submission]],"ddd")</f>
        <v>Fri</v>
      </c>
      <c r="W540" s="29"/>
      <c r="X540" s="1"/>
    </row>
    <row r="541" spans="1:24" x14ac:dyDescent="0.3">
      <c r="A541" t="str">
        <f>CONCATENATE(Table14[[#This Row],[Cipher]], " ",Table14[[#This Row],[Payment Type]])</f>
        <v>WBH Prescribing PMS</v>
      </c>
      <c r="B541" s="30" t="s">
        <v>210</v>
      </c>
      <c r="C541" s="30" t="s">
        <v>39</v>
      </c>
      <c r="D541" s="30" t="s">
        <v>211</v>
      </c>
      <c r="E541" s="30" t="s">
        <v>45</v>
      </c>
      <c r="F541" s="30">
        <v>25</v>
      </c>
      <c r="G541" s="30"/>
      <c r="H54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41" s="31" t="str">
        <f>TEXT(Table14[[#This Row],[Standard Payment Date]],"ddd")</f>
        <v>Fri</v>
      </c>
      <c r="J541" s="31" t="str">
        <f>IF(ISNA(MATCH(Table14[[#This Row],[Standard Payment Date]],'Non working days'!$A$3:$A$226,0)),"N","Y")</f>
        <v>N</v>
      </c>
      <c r="K541" s="31" t="str">
        <f>IF(OR(Table14[[#This Row],[Unmodified Day of Week]]="Sat",Table14[[#This Row],[Unmodified Day of Week]]="Sun"),"Y","N")</f>
        <v>N</v>
      </c>
      <c r="L541" s="31" t="str">
        <f>IF(OR(Table14[[#This Row],[Bank Holiday?]]="Y",Table14[[#This Row],[Weekend?]]="Y"),"Y","N")</f>
        <v>N</v>
      </c>
      <c r="M541" s="31">
        <f>IF(AND(Table14[[#This Row],[Late if non working day]]="Late",Table14[[#This Row],[BH or Weekend]]="Y"),1,0)</f>
        <v>0</v>
      </c>
      <c r="N541" s="33">
        <f>NETWORKDAYS($H$2,Table14[[#This Row],[Standard Payment Date]],'Non working days'!$A$3:$A$27)</f>
        <v>17</v>
      </c>
      <c r="O541" s="33">
        <f>Table14[[#This Row],[NetWorkDays]]-1</f>
        <v>16</v>
      </c>
      <c r="P541" s="33">
        <f>Table14[[#This Row],[NetWorkDays]]</f>
        <v>17</v>
      </c>
      <c r="Q54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41" s="31" t="str">
        <f>TEXT(Table14[[#This Row],[Pay Date]],"ddd")</f>
        <v>Fri</v>
      </c>
      <c r="S541" s="34">
        <f>WORKDAY(Table14[[#This Row],[Pay Date]],-3,'Non working days'!$A$3:$A$598)</f>
        <v>45769</v>
      </c>
      <c r="T541" s="31" t="str">
        <f>TEXT(Table14[[#This Row],[Upload Date]],"ddd")</f>
        <v>Tue</v>
      </c>
      <c r="U541" s="34">
        <f>WORKDAY(Table14[[#This Row],[Upload Date]],-5,'Non working days'!$A$3:$A$598)</f>
        <v>45758</v>
      </c>
      <c r="V541" s="31" t="str">
        <f>TEXT(Table14[[#This Row],[Deadline for Variation Submission]],"ddd")</f>
        <v>Fri</v>
      </c>
      <c r="W541" s="29"/>
      <c r="X541" s="1"/>
    </row>
    <row r="542" spans="1:24" x14ac:dyDescent="0.3">
      <c r="A542" t="str">
        <f>CONCATENATE(Table14[[#This Row],[Cipher]], " ",Table14[[#This Row],[Payment Type]])</f>
        <v>WIG Pharmacy</v>
      </c>
      <c r="B542" s="30" t="s">
        <v>212</v>
      </c>
      <c r="C542" s="30" t="s">
        <v>39</v>
      </c>
      <c r="D542" s="30" t="s">
        <v>213</v>
      </c>
      <c r="E542" s="31" t="s">
        <v>48</v>
      </c>
      <c r="F542" s="30">
        <v>14</v>
      </c>
      <c r="G542" s="31"/>
      <c r="H54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542" s="31" t="str">
        <f>TEXT(Table14[[#This Row],[Standard Payment Date]],"ddd")</f>
        <v>Mon</v>
      </c>
      <c r="J542" s="31" t="str">
        <f>IF(ISNA(MATCH(Table14[[#This Row],[Standard Payment Date]],'Non working days'!$A$3:$A$226,0)),"N","Y")</f>
        <v>N</v>
      </c>
      <c r="K542" s="31" t="str">
        <f>IF(OR(Table14[[#This Row],[Unmodified Day of Week]]="Sat",Table14[[#This Row],[Unmodified Day of Week]]="Sun"),"Y","N")</f>
        <v>N</v>
      </c>
      <c r="L542" s="31" t="str">
        <f>IF(OR(Table14[[#This Row],[Bank Holiday?]]="Y",Table14[[#This Row],[Weekend?]]="Y"),"Y","N")</f>
        <v>N</v>
      </c>
      <c r="M542" s="31">
        <f>IF(AND(Table14[[#This Row],[Late if non working day]]="Late",Table14[[#This Row],[BH or Weekend]]="Y"),1,0)</f>
        <v>0</v>
      </c>
      <c r="N542" s="33">
        <f>NETWORKDAYS($H$2,Table14[[#This Row],[Standard Payment Date]],'Non working days'!$A$3:$A$27)</f>
        <v>10</v>
      </c>
      <c r="O542" s="33">
        <f>Table14[[#This Row],[NetWorkDays]]-1</f>
        <v>9</v>
      </c>
      <c r="P542" s="33">
        <f>Table14[[#This Row],[NetWorkDays]]</f>
        <v>10</v>
      </c>
      <c r="Q54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542" s="31" t="str">
        <f>TEXT(Table14[[#This Row],[Pay Date]],"ddd")</f>
        <v>Mon</v>
      </c>
      <c r="S542" s="34">
        <f>WORKDAY(Table14[[#This Row],[Pay Date]],-3,'Non working days'!$A$3:$A$598)</f>
        <v>45756</v>
      </c>
      <c r="T542" s="31" t="str">
        <f>TEXT(Table14[[#This Row],[Upload Date]],"ddd")</f>
        <v>Wed</v>
      </c>
      <c r="U542" s="34">
        <f>WORKDAY(Table14[[#This Row],[Upload Date]],-5,'Non working days'!$A$3:$A$598)</f>
        <v>45749</v>
      </c>
      <c r="V542" s="31" t="str">
        <f>TEXT(Table14[[#This Row],[Deadline for Variation Submission]],"ddd")</f>
        <v>Wed</v>
      </c>
      <c r="W542" s="29"/>
      <c r="X542" s="1"/>
    </row>
    <row r="543" spans="1:24" x14ac:dyDescent="0.3">
      <c r="A543" t="str">
        <f>CONCATENATE(Table14[[#This Row],[Cipher]], " ",Table14[[#This Row],[Payment Type]])</f>
        <v>WIG GMS</v>
      </c>
      <c r="B543" s="30" t="s">
        <v>212</v>
      </c>
      <c r="C543" s="30" t="s">
        <v>39</v>
      </c>
      <c r="D543" s="30" t="s">
        <v>213</v>
      </c>
      <c r="E543" s="30" t="s">
        <v>50</v>
      </c>
      <c r="F543" s="30">
        <v>15</v>
      </c>
      <c r="G543" s="31"/>
      <c r="H54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543" s="31" t="str">
        <f>TEXT(Table14[[#This Row],[Standard Payment Date]],"ddd")</f>
        <v>Tue</v>
      </c>
      <c r="J543" s="31" t="str">
        <f>IF(ISNA(MATCH(Table14[[#This Row],[Standard Payment Date]],'Non working days'!$A$3:$A$226,0)),"N","Y")</f>
        <v>N</v>
      </c>
      <c r="K543" s="31" t="str">
        <f>IF(OR(Table14[[#This Row],[Unmodified Day of Week]]="Sat",Table14[[#This Row],[Unmodified Day of Week]]="Sun"),"Y","N")</f>
        <v>N</v>
      </c>
      <c r="L543" s="31" t="str">
        <f>IF(OR(Table14[[#This Row],[Bank Holiday?]]="Y",Table14[[#This Row],[Weekend?]]="Y"),"Y","N")</f>
        <v>N</v>
      </c>
      <c r="M543" s="31">
        <f>IF(AND(Table14[[#This Row],[Late if non working day]]="Late",Table14[[#This Row],[BH or Weekend]]="Y"),1,0)</f>
        <v>0</v>
      </c>
      <c r="N543" s="33">
        <f>NETWORKDAYS($H$2,Table14[[#This Row],[Standard Payment Date]],'Non working days'!$A$3:$A$27)</f>
        <v>11</v>
      </c>
      <c r="O543" s="33">
        <f>Table14[[#This Row],[NetWorkDays]]-1</f>
        <v>10</v>
      </c>
      <c r="P543" s="33">
        <f>Table14[[#This Row],[NetWorkDays]]</f>
        <v>11</v>
      </c>
      <c r="Q54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543" s="31" t="str">
        <f>TEXT(Table14[[#This Row],[Pay Date]],"ddd")</f>
        <v>Tue</v>
      </c>
      <c r="S543" s="34">
        <f>WORKDAY(Table14[[#This Row],[Pay Date]],-3,'Non working days'!$A$3:$A$598)</f>
        <v>45757</v>
      </c>
      <c r="T543" s="31" t="str">
        <f>TEXT(Table14[[#This Row],[Upload Date]],"ddd")</f>
        <v>Thu</v>
      </c>
      <c r="U543" s="34">
        <f>WORKDAY(Table14[[#This Row],[Upload Date]],-5,'Non working days'!$A$3:$A$598)</f>
        <v>45750</v>
      </c>
      <c r="V543" s="31" t="str">
        <f>TEXT(Table14[[#This Row],[Deadline for Variation Submission]],"ddd")</f>
        <v>Thu</v>
      </c>
      <c r="W543" s="29"/>
      <c r="X543" s="1"/>
    </row>
    <row r="544" spans="1:24" x14ac:dyDescent="0.3">
      <c r="A544" t="str">
        <f>CONCATENATE(Table14[[#This Row],[Cipher]], " ",Table14[[#This Row],[Payment Type]])</f>
        <v>WIG A/PMS</v>
      </c>
      <c r="B544" s="30" t="s">
        <v>212</v>
      </c>
      <c r="C544" s="30" t="s">
        <v>39</v>
      </c>
      <c r="D544" s="30" t="s">
        <v>213</v>
      </c>
      <c r="E544" s="31" t="s">
        <v>49</v>
      </c>
      <c r="F544" s="30">
        <v>15</v>
      </c>
      <c r="G544" s="30"/>
      <c r="H54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544" s="31" t="str">
        <f>TEXT(Table14[[#This Row],[Standard Payment Date]],"ddd")</f>
        <v>Tue</v>
      </c>
      <c r="J544" s="31" t="str">
        <f>IF(ISNA(MATCH(Table14[[#This Row],[Standard Payment Date]],'Non working days'!$A$3:$A$226,0)),"N","Y")</f>
        <v>N</v>
      </c>
      <c r="K544" s="31" t="str">
        <f>IF(OR(Table14[[#This Row],[Unmodified Day of Week]]="Sat",Table14[[#This Row],[Unmodified Day of Week]]="Sun"),"Y","N")</f>
        <v>N</v>
      </c>
      <c r="L544" s="31" t="str">
        <f>IF(OR(Table14[[#This Row],[Bank Holiday?]]="Y",Table14[[#This Row],[Weekend?]]="Y"),"Y","N")</f>
        <v>N</v>
      </c>
      <c r="M544" s="31">
        <f>IF(AND(Table14[[#This Row],[Late if non working day]]="Late",Table14[[#This Row],[BH or Weekend]]="Y"),1,0)</f>
        <v>0</v>
      </c>
      <c r="N544" s="33">
        <f>NETWORKDAYS($H$2,Table14[[#This Row],[Standard Payment Date]],'Non working days'!$A$3:$A$27)</f>
        <v>11</v>
      </c>
      <c r="O544" s="33">
        <f>Table14[[#This Row],[NetWorkDays]]-1</f>
        <v>10</v>
      </c>
      <c r="P544" s="33">
        <f>Table14[[#This Row],[NetWorkDays]]</f>
        <v>11</v>
      </c>
      <c r="Q54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544" s="31" t="str">
        <f>TEXT(Table14[[#This Row],[Pay Date]],"ddd")</f>
        <v>Tue</v>
      </c>
      <c r="S544" s="34">
        <f>WORKDAY(Table14[[#This Row],[Pay Date]],-3,'Non working days'!$A$3:$A$598)</f>
        <v>45757</v>
      </c>
      <c r="T544" s="31" t="str">
        <f>TEXT(Table14[[#This Row],[Upload Date]],"ddd")</f>
        <v>Thu</v>
      </c>
      <c r="U544" s="34">
        <f>WORKDAY(Table14[[#This Row],[Upload Date]],-5,'Non working days'!$A$3:$A$598)</f>
        <v>45750</v>
      </c>
      <c r="V544" s="31" t="str">
        <f>TEXT(Table14[[#This Row],[Deadline for Variation Submission]],"ddd")</f>
        <v>Thu</v>
      </c>
      <c r="W544" s="29"/>
      <c r="X544" s="1"/>
    </row>
    <row r="545" spans="1:24" x14ac:dyDescent="0.3">
      <c r="A545" t="str">
        <f>CONCATENATE(Table14[[#This Row],[Cipher]], " ",Table14[[#This Row],[Payment Type]])</f>
        <v>WIG Prescribing GMS</v>
      </c>
      <c r="B545" s="30" t="s">
        <v>212</v>
      </c>
      <c r="C545" s="30" t="s">
        <v>39</v>
      </c>
      <c r="D545" s="30" t="s">
        <v>213</v>
      </c>
      <c r="E545" s="30" t="s">
        <v>44</v>
      </c>
      <c r="F545" s="30" t="s">
        <v>51</v>
      </c>
      <c r="G545" s="30"/>
      <c r="H54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45" s="31" t="str">
        <f>TEXT(Table14[[#This Row],[Standard Payment Date]],"ddd")</f>
        <v>Wed</v>
      </c>
      <c r="J545" s="31" t="str">
        <f>IF(ISNA(MATCH(Table14[[#This Row],[Standard Payment Date]],'Non working days'!$A$3:$A$226,0)),"N","Y")</f>
        <v>N</v>
      </c>
      <c r="K545" s="31" t="str">
        <f>IF(OR(Table14[[#This Row],[Unmodified Day of Week]]="Sat",Table14[[#This Row],[Unmodified Day of Week]]="Sun"),"Y","N")</f>
        <v>N</v>
      </c>
      <c r="L545" s="31" t="str">
        <f>IF(OR(Table14[[#This Row],[Bank Holiday?]]="Y",Table14[[#This Row],[Weekend?]]="Y"),"Y","N")</f>
        <v>N</v>
      </c>
      <c r="M545" s="31">
        <f>IF(AND(Table14[[#This Row],[Late if non working day]]="Late",Table14[[#This Row],[BH or Weekend]]="Y"),1,0)</f>
        <v>0</v>
      </c>
      <c r="N545" s="33">
        <f>NETWORKDAYS($H$2,Table14[[#This Row],[Standard Payment Date]],'Non working days'!$A$3:$A$27)</f>
        <v>20</v>
      </c>
      <c r="O545" s="33">
        <f>Table14[[#This Row],[NetWorkDays]]-1</f>
        <v>19</v>
      </c>
      <c r="P545" s="33">
        <f>Table14[[#This Row],[NetWorkDays]]</f>
        <v>20</v>
      </c>
      <c r="Q54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45" s="31" t="str">
        <f>TEXT(Table14[[#This Row],[Pay Date]],"ddd")</f>
        <v>Wed</v>
      </c>
      <c r="S545" s="34">
        <f>WORKDAY(Table14[[#This Row],[Pay Date]],-3,'Non working days'!$A$3:$A$598)</f>
        <v>45772</v>
      </c>
      <c r="T545" s="31" t="str">
        <f>TEXT(Table14[[#This Row],[Upload Date]],"ddd")</f>
        <v>Fri</v>
      </c>
      <c r="U545" s="34">
        <f>WORKDAY(Table14[[#This Row],[Upload Date]],-5,'Non working days'!$A$3:$A$598)</f>
        <v>45763</v>
      </c>
      <c r="V545" s="31" t="str">
        <f>TEXT(Table14[[#This Row],[Deadline for Variation Submission]],"ddd")</f>
        <v>Wed</v>
      </c>
      <c r="W545" s="29"/>
      <c r="X545" s="1"/>
    </row>
    <row r="546" spans="1:24" x14ac:dyDescent="0.3">
      <c r="A546" t="str">
        <f>CONCATENATE(Table14[[#This Row],[Cipher]], " ",Table14[[#This Row],[Payment Type]])</f>
        <v>WIG Prescribing PMS</v>
      </c>
      <c r="B546" s="30" t="s">
        <v>212</v>
      </c>
      <c r="C546" s="30" t="s">
        <v>39</v>
      </c>
      <c r="D546" s="30" t="s">
        <v>213</v>
      </c>
      <c r="E546" s="30" t="s">
        <v>45</v>
      </c>
      <c r="F546" s="30" t="s">
        <v>51</v>
      </c>
      <c r="G546" s="30"/>
      <c r="H54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46" s="31" t="str">
        <f>TEXT(Table14[[#This Row],[Standard Payment Date]],"ddd")</f>
        <v>Wed</v>
      </c>
      <c r="J546" s="31" t="str">
        <f>IF(ISNA(MATCH(Table14[[#This Row],[Standard Payment Date]],'Non working days'!$A$3:$A$226,0)),"N","Y")</f>
        <v>N</v>
      </c>
      <c r="K546" s="31" t="str">
        <f>IF(OR(Table14[[#This Row],[Unmodified Day of Week]]="Sat",Table14[[#This Row],[Unmodified Day of Week]]="Sun"),"Y","N")</f>
        <v>N</v>
      </c>
      <c r="L546" s="31" t="str">
        <f>IF(OR(Table14[[#This Row],[Bank Holiday?]]="Y",Table14[[#This Row],[Weekend?]]="Y"),"Y","N")</f>
        <v>N</v>
      </c>
      <c r="M546" s="31">
        <f>IF(AND(Table14[[#This Row],[Late if non working day]]="Late",Table14[[#This Row],[BH or Weekend]]="Y"),1,0)</f>
        <v>0</v>
      </c>
      <c r="N546" s="33">
        <f>NETWORKDAYS($H$2,Table14[[#This Row],[Standard Payment Date]],'Non working days'!$A$3:$A$27)</f>
        <v>20</v>
      </c>
      <c r="O546" s="33">
        <f>Table14[[#This Row],[NetWorkDays]]-1</f>
        <v>19</v>
      </c>
      <c r="P546" s="33">
        <f>Table14[[#This Row],[NetWorkDays]]</f>
        <v>20</v>
      </c>
      <c r="Q54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46" s="31" t="str">
        <f>TEXT(Table14[[#This Row],[Pay Date]],"ddd")</f>
        <v>Wed</v>
      </c>
      <c r="S546" s="34">
        <f>WORKDAY(Table14[[#This Row],[Pay Date]],-3,'Non working days'!$A$3:$A$598)</f>
        <v>45772</v>
      </c>
      <c r="T546" s="31" t="str">
        <f>TEXT(Table14[[#This Row],[Upload Date]],"ddd")</f>
        <v>Fri</v>
      </c>
      <c r="U546" s="34">
        <f>WORKDAY(Table14[[#This Row],[Upload Date]],-5,'Non working days'!$A$3:$A$598)</f>
        <v>45763</v>
      </c>
      <c r="V546" s="31" t="str">
        <f>TEXT(Table14[[#This Row],[Deadline for Variation Submission]],"ddd")</f>
        <v>Wed</v>
      </c>
      <c r="W546" s="29"/>
      <c r="X546" s="1"/>
    </row>
    <row r="547" spans="1:24" x14ac:dyDescent="0.3">
      <c r="A547" t="str">
        <f>CONCATENATE(Table14[[#This Row],[Cipher]], " ",Table14[[#This Row],[Payment Type]])</f>
        <v>WL Pharmacy</v>
      </c>
      <c r="B547" s="30" t="s">
        <v>214</v>
      </c>
      <c r="C547" s="30" t="s">
        <v>39</v>
      </c>
      <c r="D547" s="30" t="s">
        <v>215</v>
      </c>
      <c r="E547" s="31" t="s">
        <v>48</v>
      </c>
      <c r="F547" s="30">
        <v>14</v>
      </c>
      <c r="G547" s="31"/>
      <c r="H54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547" s="31" t="str">
        <f>TEXT(Table14[[#This Row],[Standard Payment Date]],"ddd")</f>
        <v>Mon</v>
      </c>
      <c r="J547" s="31" t="str">
        <f>IF(ISNA(MATCH(Table14[[#This Row],[Standard Payment Date]],'Non working days'!$A$3:$A$226,0)),"N","Y")</f>
        <v>N</v>
      </c>
      <c r="K547" s="31" t="str">
        <f>IF(OR(Table14[[#This Row],[Unmodified Day of Week]]="Sat",Table14[[#This Row],[Unmodified Day of Week]]="Sun"),"Y","N")</f>
        <v>N</v>
      </c>
      <c r="L547" s="31" t="str">
        <f>IF(OR(Table14[[#This Row],[Bank Holiday?]]="Y",Table14[[#This Row],[Weekend?]]="Y"),"Y","N")</f>
        <v>N</v>
      </c>
      <c r="M547" s="31">
        <f>IF(AND(Table14[[#This Row],[Late if non working day]]="Late",Table14[[#This Row],[BH or Weekend]]="Y"),1,0)</f>
        <v>0</v>
      </c>
      <c r="N547" s="33">
        <f>NETWORKDAYS($H$2,Table14[[#This Row],[Standard Payment Date]],'Non working days'!$A$3:$A$27)</f>
        <v>10</v>
      </c>
      <c r="O547" s="33">
        <f>Table14[[#This Row],[NetWorkDays]]-1</f>
        <v>9</v>
      </c>
      <c r="P547" s="33">
        <f>Table14[[#This Row],[NetWorkDays]]</f>
        <v>10</v>
      </c>
      <c r="Q54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547" s="31" t="str">
        <f>TEXT(Table14[[#This Row],[Pay Date]],"ddd")</f>
        <v>Mon</v>
      </c>
      <c r="S547" s="34">
        <f>WORKDAY(Table14[[#This Row],[Pay Date]],-3,'Non working days'!$A$3:$A$598)</f>
        <v>45756</v>
      </c>
      <c r="T547" s="31" t="str">
        <f>TEXT(Table14[[#This Row],[Upload Date]],"ddd")</f>
        <v>Wed</v>
      </c>
      <c r="U547" s="34">
        <f>WORKDAY(Table14[[#This Row],[Upload Date]],-5,'Non working days'!$A$3:$A$598)</f>
        <v>45749</v>
      </c>
      <c r="V547" s="31" t="str">
        <f>TEXT(Table14[[#This Row],[Deadline for Variation Submission]],"ddd")</f>
        <v>Wed</v>
      </c>
      <c r="W547" s="29"/>
      <c r="X547" s="1"/>
    </row>
    <row r="548" spans="1:24" x14ac:dyDescent="0.3">
      <c r="A548" t="str">
        <f>CONCATENATE(Table14[[#This Row],[Cipher]], " ",Table14[[#This Row],[Payment Type]])</f>
        <v>WL A/PMS</v>
      </c>
      <c r="B548" s="30" t="s">
        <v>214</v>
      </c>
      <c r="C548" s="30" t="s">
        <v>39</v>
      </c>
      <c r="D548" s="30" t="s">
        <v>215</v>
      </c>
      <c r="E548" s="31" t="s">
        <v>49</v>
      </c>
      <c r="F548" s="30">
        <v>15</v>
      </c>
      <c r="G548" s="30"/>
      <c r="H54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548" s="31" t="str">
        <f>TEXT(Table14[[#This Row],[Standard Payment Date]],"ddd")</f>
        <v>Tue</v>
      </c>
      <c r="J548" s="31" t="str">
        <f>IF(ISNA(MATCH(Table14[[#This Row],[Standard Payment Date]],'Non working days'!$A$3:$A$226,0)),"N","Y")</f>
        <v>N</v>
      </c>
      <c r="K548" s="31" t="str">
        <f>IF(OR(Table14[[#This Row],[Unmodified Day of Week]]="Sat",Table14[[#This Row],[Unmodified Day of Week]]="Sun"),"Y","N")</f>
        <v>N</v>
      </c>
      <c r="L548" s="31" t="str">
        <f>IF(OR(Table14[[#This Row],[Bank Holiday?]]="Y",Table14[[#This Row],[Weekend?]]="Y"),"Y","N")</f>
        <v>N</v>
      </c>
      <c r="M548" s="31">
        <f>IF(AND(Table14[[#This Row],[Late if non working day]]="Late",Table14[[#This Row],[BH or Weekend]]="Y"),1,0)</f>
        <v>0</v>
      </c>
      <c r="N548" s="33">
        <f>NETWORKDAYS($H$2,Table14[[#This Row],[Standard Payment Date]],'Non working days'!$A$3:$A$27)</f>
        <v>11</v>
      </c>
      <c r="O548" s="33">
        <f>Table14[[#This Row],[NetWorkDays]]-1</f>
        <v>10</v>
      </c>
      <c r="P548" s="33">
        <f>Table14[[#This Row],[NetWorkDays]]</f>
        <v>11</v>
      </c>
      <c r="Q54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548" s="31" t="str">
        <f>TEXT(Table14[[#This Row],[Pay Date]],"ddd")</f>
        <v>Tue</v>
      </c>
      <c r="S548" s="34">
        <f>WORKDAY(Table14[[#This Row],[Pay Date]],-3,'Non working days'!$A$3:$A$598)</f>
        <v>45757</v>
      </c>
      <c r="T548" s="31" t="str">
        <f>TEXT(Table14[[#This Row],[Upload Date]],"ddd")</f>
        <v>Thu</v>
      </c>
      <c r="U548" s="34">
        <f>WORKDAY(Table14[[#This Row],[Upload Date]],-5,'Non working days'!$A$3:$A$598)</f>
        <v>45750</v>
      </c>
      <c r="V548" s="31" t="str">
        <f>TEXT(Table14[[#This Row],[Deadline for Variation Submission]],"ddd")</f>
        <v>Thu</v>
      </c>
      <c r="W548" s="29"/>
      <c r="X548" s="1"/>
    </row>
    <row r="549" spans="1:24" x14ac:dyDescent="0.3">
      <c r="A549" t="str">
        <f>CONCATENATE(Table14[[#This Row],[Cipher]], " ",Table14[[#This Row],[Payment Type]])</f>
        <v>WL GMS</v>
      </c>
      <c r="B549" s="30" t="s">
        <v>214</v>
      </c>
      <c r="C549" s="30" t="s">
        <v>39</v>
      </c>
      <c r="D549" s="30" t="s">
        <v>215</v>
      </c>
      <c r="E549" s="30" t="s">
        <v>50</v>
      </c>
      <c r="F549" s="30" t="s">
        <v>65</v>
      </c>
      <c r="G549" s="31"/>
      <c r="H54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49" s="31" t="str">
        <f>TEXT(Table14[[#This Row],[Standard Payment Date]],"ddd")</f>
        <v>Fri</v>
      </c>
      <c r="J549" s="31" t="str">
        <f>IF(ISNA(MATCH(Table14[[#This Row],[Standard Payment Date]],'Non working days'!$A$3:$A$226,0)),"N","Y")</f>
        <v>N</v>
      </c>
      <c r="K549" s="31" t="str">
        <f>IF(OR(Table14[[#This Row],[Unmodified Day of Week]]="Sat",Table14[[#This Row],[Unmodified Day of Week]]="Sun"),"Y","N")</f>
        <v>N</v>
      </c>
      <c r="L549" s="31" t="str">
        <f>IF(OR(Table14[[#This Row],[Bank Holiday?]]="Y",Table14[[#This Row],[Weekend?]]="Y"),"Y","N")</f>
        <v>N</v>
      </c>
      <c r="M549" s="31">
        <f>IF(AND(Table14[[#This Row],[Late if non working day]]="Late",Table14[[#This Row],[BH or Weekend]]="Y"),1,0)</f>
        <v>0</v>
      </c>
      <c r="N549" s="33">
        <f>NETWORKDAYS($H$2,Table14[[#This Row],[Standard Payment Date]],'Non working days'!$A$3:$A$27)</f>
        <v>17</v>
      </c>
      <c r="O549" s="33">
        <f>Table14[[#This Row],[NetWorkDays]]-1</f>
        <v>16</v>
      </c>
      <c r="P549" s="33">
        <f>Table14[[#This Row],[NetWorkDays]]</f>
        <v>17</v>
      </c>
      <c r="Q54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49" s="31" t="str">
        <f>TEXT(Table14[[#This Row],[Pay Date]],"ddd")</f>
        <v>Fri</v>
      </c>
      <c r="S549" s="34">
        <f>WORKDAY(Table14[[#This Row],[Pay Date]],-3,'Non working days'!$A$3:$A$598)</f>
        <v>45769</v>
      </c>
      <c r="T549" s="31" t="str">
        <f>TEXT(Table14[[#This Row],[Upload Date]],"ddd")</f>
        <v>Tue</v>
      </c>
      <c r="U549" s="34">
        <f>WORKDAY(Table14[[#This Row],[Upload Date]],-5,'Non working days'!$A$3:$A$598)</f>
        <v>45758</v>
      </c>
      <c r="V549" s="31" t="str">
        <f>TEXT(Table14[[#This Row],[Deadline for Variation Submission]],"ddd")</f>
        <v>Fri</v>
      </c>
      <c r="W549" s="29"/>
      <c r="X549" s="1"/>
    </row>
    <row r="550" spans="1:24" x14ac:dyDescent="0.3">
      <c r="A550" t="str">
        <f>CONCATENATE(Table14[[#This Row],[Cipher]], " ",Table14[[#This Row],[Payment Type]])</f>
        <v xml:space="preserve">WL PMS ad-hoc </v>
      </c>
      <c r="B550" s="30" t="s">
        <v>214</v>
      </c>
      <c r="C550" s="30" t="s">
        <v>39</v>
      </c>
      <c r="D550" s="30" t="s">
        <v>215</v>
      </c>
      <c r="E550" s="30" t="s">
        <v>66</v>
      </c>
      <c r="F550" s="30" t="s">
        <v>65</v>
      </c>
      <c r="G550" s="31"/>
      <c r="H55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50" s="31" t="str">
        <f>TEXT(Table14[[#This Row],[Standard Payment Date]],"ddd")</f>
        <v>Fri</v>
      </c>
      <c r="J550" s="31" t="str">
        <f>IF(ISNA(MATCH(Table14[[#This Row],[Standard Payment Date]],'Non working days'!$A$3:$A$226,0)),"N","Y")</f>
        <v>N</v>
      </c>
      <c r="K550" s="31" t="str">
        <f>IF(OR(Table14[[#This Row],[Unmodified Day of Week]]="Sat",Table14[[#This Row],[Unmodified Day of Week]]="Sun"),"Y","N")</f>
        <v>N</v>
      </c>
      <c r="L550" s="31" t="str">
        <f>IF(OR(Table14[[#This Row],[Bank Holiday?]]="Y",Table14[[#This Row],[Weekend?]]="Y"),"Y","N")</f>
        <v>N</v>
      </c>
      <c r="M550" s="31">
        <f>IF(AND(Table14[[#This Row],[Late if non working day]]="Late",Table14[[#This Row],[BH or Weekend]]="Y"),1,0)</f>
        <v>0</v>
      </c>
      <c r="N550" s="33">
        <f>NETWORKDAYS($H$2,Table14[[#This Row],[Standard Payment Date]],'Non working days'!$A$3:$A$27)</f>
        <v>17</v>
      </c>
      <c r="O550" s="33">
        <f>Table14[[#This Row],[NetWorkDays]]-1</f>
        <v>16</v>
      </c>
      <c r="P550" s="33">
        <f>Table14[[#This Row],[NetWorkDays]]</f>
        <v>17</v>
      </c>
      <c r="Q55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50" s="31" t="str">
        <f>TEXT(Table14[[#This Row],[Pay Date]],"ddd")</f>
        <v>Fri</v>
      </c>
      <c r="S550" s="34">
        <f>WORKDAY(Table14[[#This Row],[Pay Date]],-3,'Non working days'!$A$3:$A$598)</f>
        <v>45769</v>
      </c>
      <c r="T550" s="31" t="str">
        <f>TEXT(Table14[[#This Row],[Upload Date]],"ddd")</f>
        <v>Tue</v>
      </c>
      <c r="U550" s="34">
        <f>WORKDAY(Table14[[#This Row],[Upload Date]],-5,'Non working days'!$A$3:$A$598)</f>
        <v>45758</v>
      </c>
      <c r="V550" s="31" t="str">
        <f>TEXT(Table14[[#This Row],[Deadline for Variation Submission]],"ddd")</f>
        <v>Fri</v>
      </c>
      <c r="W550" s="29"/>
      <c r="X550" s="1"/>
    </row>
    <row r="551" spans="1:24" x14ac:dyDescent="0.3">
      <c r="A551" t="str">
        <f>CONCATENATE(Table14[[#This Row],[Cipher]], " ",Table14[[#This Row],[Payment Type]])</f>
        <v>WL Dispensing GMS</v>
      </c>
      <c r="B551" s="30" t="s">
        <v>214</v>
      </c>
      <c r="C551" s="30" t="s">
        <v>39</v>
      </c>
      <c r="D551" s="30" t="s">
        <v>215</v>
      </c>
      <c r="E551" s="31" t="s">
        <v>41</v>
      </c>
      <c r="F551" s="30" t="s">
        <v>65</v>
      </c>
      <c r="G551" s="30"/>
      <c r="H55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51" s="31" t="str">
        <f>TEXT(Table14[[#This Row],[Standard Payment Date]],"ddd")</f>
        <v>Fri</v>
      </c>
      <c r="J551" s="31" t="str">
        <f>IF(ISNA(MATCH(Table14[[#This Row],[Standard Payment Date]],'Non working days'!$A$3:$A$226,0)),"N","Y")</f>
        <v>N</v>
      </c>
      <c r="K551" s="31" t="str">
        <f>IF(OR(Table14[[#This Row],[Unmodified Day of Week]]="Sat",Table14[[#This Row],[Unmodified Day of Week]]="Sun"),"Y","N")</f>
        <v>N</v>
      </c>
      <c r="L551" s="31" t="str">
        <f>IF(OR(Table14[[#This Row],[Bank Holiday?]]="Y",Table14[[#This Row],[Weekend?]]="Y"),"Y","N")</f>
        <v>N</v>
      </c>
      <c r="M551" s="31">
        <f>IF(AND(Table14[[#This Row],[Late if non working day]]="Late",Table14[[#This Row],[BH or Weekend]]="Y"),1,0)</f>
        <v>0</v>
      </c>
      <c r="N551" s="33">
        <f>NETWORKDAYS($H$2,Table14[[#This Row],[Standard Payment Date]],'Non working days'!$A$3:$A$27)</f>
        <v>17</v>
      </c>
      <c r="O551" s="33">
        <f>Table14[[#This Row],[NetWorkDays]]-1</f>
        <v>16</v>
      </c>
      <c r="P551" s="33">
        <f>Table14[[#This Row],[NetWorkDays]]</f>
        <v>17</v>
      </c>
      <c r="Q55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51" s="31" t="str">
        <f>TEXT(Table14[[#This Row],[Pay Date]],"ddd")</f>
        <v>Fri</v>
      </c>
      <c r="S551" s="34">
        <f>WORKDAY(Table14[[#This Row],[Pay Date]],-3,'Non working days'!$A$3:$A$598)</f>
        <v>45769</v>
      </c>
      <c r="T551" s="31" t="str">
        <f>TEXT(Table14[[#This Row],[Upload Date]],"ddd")</f>
        <v>Tue</v>
      </c>
      <c r="U551" s="34">
        <f>WORKDAY(Table14[[#This Row],[Upload Date]],-5,'Non working days'!$A$3:$A$598)</f>
        <v>45758</v>
      </c>
      <c r="V551" s="31" t="str">
        <f>TEXT(Table14[[#This Row],[Deadline for Variation Submission]],"ddd")</f>
        <v>Fri</v>
      </c>
      <c r="W551" s="29"/>
      <c r="X551" s="1"/>
    </row>
    <row r="552" spans="1:24" x14ac:dyDescent="0.3">
      <c r="A552" t="str">
        <f>CONCATENATE(Table14[[#This Row],[Cipher]], " ",Table14[[#This Row],[Payment Type]])</f>
        <v>WL Dispensing PMS</v>
      </c>
      <c r="B552" s="30" t="s">
        <v>214</v>
      </c>
      <c r="C552" s="30" t="s">
        <v>39</v>
      </c>
      <c r="D552" s="30" t="s">
        <v>215</v>
      </c>
      <c r="E552" s="30" t="s">
        <v>43</v>
      </c>
      <c r="F552" s="30" t="s">
        <v>65</v>
      </c>
      <c r="G552" s="30"/>
      <c r="H55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52" s="31" t="str">
        <f>TEXT(Table14[[#This Row],[Standard Payment Date]],"ddd")</f>
        <v>Fri</v>
      </c>
      <c r="J552" s="31" t="str">
        <f>IF(ISNA(MATCH(Table14[[#This Row],[Standard Payment Date]],'Non working days'!$A$3:$A$226,0)),"N","Y")</f>
        <v>N</v>
      </c>
      <c r="K552" s="31" t="str">
        <f>IF(OR(Table14[[#This Row],[Unmodified Day of Week]]="Sat",Table14[[#This Row],[Unmodified Day of Week]]="Sun"),"Y","N")</f>
        <v>N</v>
      </c>
      <c r="L552" s="31" t="str">
        <f>IF(OR(Table14[[#This Row],[Bank Holiday?]]="Y",Table14[[#This Row],[Weekend?]]="Y"),"Y","N")</f>
        <v>N</v>
      </c>
      <c r="M552" s="31">
        <f>IF(AND(Table14[[#This Row],[Late if non working day]]="Late",Table14[[#This Row],[BH or Weekend]]="Y"),1,0)</f>
        <v>0</v>
      </c>
      <c r="N552" s="33">
        <f>NETWORKDAYS($H$2,Table14[[#This Row],[Standard Payment Date]],'Non working days'!$A$3:$A$27)</f>
        <v>17</v>
      </c>
      <c r="O552" s="33">
        <f>Table14[[#This Row],[NetWorkDays]]-1</f>
        <v>16</v>
      </c>
      <c r="P552" s="33">
        <f>Table14[[#This Row],[NetWorkDays]]</f>
        <v>17</v>
      </c>
      <c r="Q55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52" s="31" t="str">
        <f>TEXT(Table14[[#This Row],[Pay Date]],"ddd")</f>
        <v>Fri</v>
      </c>
      <c r="S552" s="34">
        <f>WORKDAY(Table14[[#This Row],[Pay Date]],-3,'Non working days'!$A$3:$A$598)</f>
        <v>45769</v>
      </c>
      <c r="T552" s="31" t="str">
        <f>TEXT(Table14[[#This Row],[Upload Date]],"ddd")</f>
        <v>Tue</v>
      </c>
      <c r="U552" s="34">
        <f>WORKDAY(Table14[[#This Row],[Upload Date]],-5,'Non working days'!$A$3:$A$598)</f>
        <v>45758</v>
      </c>
      <c r="V552" s="31" t="str">
        <f>TEXT(Table14[[#This Row],[Deadline for Variation Submission]],"ddd")</f>
        <v>Fri</v>
      </c>
      <c r="W552" s="29"/>
      <c r="X552" s="1"/>
    </row>
    <row r="553" spans="1:24" x14ac:dyDescent="0.3">
      <c r="A553" t="str">
        <f>CONCATENATE(Table14[[#This Row],[Cipher]], " ",Table14[[#This Row],[Payment Type]])</f>
        <v>WL Prescribing GMS</v>
      </c>
      <c r="B553" s="30" t="s">
        <v>214</v>
      </c>
      <c r="C553" s="30" t="s">
        <v>39</v>
      </c>
      <c r="D553" s="30" t="s">
        <v>215</v>
      </c>
      <c r="E553" s="30" t="s">
        <v>44</v>
      </c>
      <c r="F553" s="30" t="s">
        <v>65</v>
      </c>
      <c r="G553" s="30"/>
      <c r="H55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53" s="31" t="str">
        <f>TEXT(Table14[[#This Row],[Standard Payment Date]],"ddd")</f>
        <v>Fri</v>
      </c>
      <c r="J553" s="31" t="str">
        <f>IF(ISNA(MATCH(Table14[[#This Row],[Standard Payment Date]],'Non working days'!$A$3:$A$226,0)),"N","Y")</f>
        <v>N</v>
      </c>
      <c r="K553" s="31" t="str">
        <f>IF(OR(Table14[[#This Row],[Unmodified Day of Week]]="Sat",Table14[[#This Row],[Unmodified Day of Week]]="Sun"),"Y","N")</f>
        <v>N</v>
      </c>
      <c r="L553" s="31" t="str">
        <f>IF(OR(Table14[[#This Row],[Bank Holiday?]]="Y",Table14[[#This Row],[Weekend?]]="Y"),"Y","N")</f>
        <v>N</v>
      </c>
      <c r="M553" s="31">
        <f>IF(AND(Table14[[#This Row],[Late if non working day]]="Late",Table14[[#This Row],[BH or Weekend]]="Y"),1,0)</f>
        <v>0</v>
      </c>
      <c r="N553" s="33">
        <f>NETWORKDAYS($H$2,Table14[[#This Row],[Standard Payment Date]],'Non working days'!$A$3:$A$27)</f>
        <v>17</v>
      </c>
      <c r="O553" s="33">
        <f>Table14[[#This Row],[NetWorkDays]]-1</f>
        <v>16</v>
      </c>
      <c r="P553" s="33">
        <f>Table14[[#This Row],[NetWorkDays]]</f>
        <v>17</v>
      </c>
      <c r="Q55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53" s="31" t="str">
        <f>TEXT(Table14[[#This Row],[Pay Date]],"ddd")</f>
        <v>Fri</v>
      </c>
      <c r="S553" s="34">
        <f>WORKDAY(Table14[[#This Row],[Pay Date]],-3,'Non working days'!$A$3:$A$598)</f>
        <v>45769</v>
      </c>
      <c r="T553" s="31" t="str">
        <f>TEXT(Table14[[#This Row],[Upload Date]],"ddd")</f>
        <v>Tue</v>
      </c>
      <c r="U553" s="34">
        <f>WORKDAY(Table14[[#This Row],[Upload Date]],-5,'Non working days'!$A$3:$A$598)</f>
        <v>45758</v>
      </c>
      <c r="V553" s="31" t="str">
        <f>TEXT(Table14[[#This Row],[Deadline for Variation Submission]],"ddd")</f>
        <v>Fri</v>
      </c>
      <c r="W553" s="29"/>
      <c r="X553" s="1"/>
    </row>
    <row r="554" spans="1:24" x14ac:dyDescent="0.3">
      <c r="A554" t="str">
        <f>CONCATENATE(Table14[[#This Row],[Cipher]], " ",Table14[[#This Row],[Payment Type]])</f>
        <v>WL Prescribing PMS</v>
      </c>
      <c r="B554" s="30" t="s">
        <v>214</v>
      </c>
      <c r="C554" s="30" t="s">
        <v>39</v>
      </c>
      <c r="D554" s="30" t="s">
        <v>215</v>
      </c>
      <c r="E554" s="30" t="s">
        <v>45</v>
      </c>
      <c r="F554" s="30" t="s">
        <v>65</v>
      </c>
      <c r="G554" s="30"/>
      <c r="H55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54" s="31" t="str">
        <f>TEXT(Table14[[#This Row],[Standard Payment Date]],"ddd")</f>
        <v>Fri</v>
      </c>
      <c r="J554" s="31" t="str">
        <f>IF(ISNA(MATCH(Table14[[#This Row],[Standard Payment Date]],'Non working days'!$A$3:$A$226,0)),"N","Y")</f>
        <v>N</v>
      </c>
      <c r="K554" s="31" t="str">
        <f>IF(OR(Table14[[#This Row],[Unmodified Day of Week]]="Sat",Table14[[#This Row],[Unmodified Day of Week]]="Sun"),"Y","N")</f>
        <v>N</v>
      </c>
      <c r="L554" s="31" t="str">
        <f>IF(OR(Table14[[#This Row],[Bank Holiday?]]="Y",Table14[[#This Row],[Weekend?]]="Y"),"Y","N")</f>
        <v>N</v>
      </c>
      <c r="M554" s="31">
        <f>IF(AND(Table14[[#This Row],[Late if non working day]]="Late",Table14[[#This Row],[BH or Weekend]]="Y"),1,0)</f>
        <v>0</v>
      </c>
      <c r="N554" s="33">
        <f>NETWORKDAYS($H$2,Table14[[#This Row],[Standard Payment Date]],'Non working days'!$A$3:$A$27)</f>
        <v>17</v>
      </c>
      <c r="O554" s="33">
        <f>Table14[[#This Row],[NetWorkDays]]-1</f>
        <v>16</v>
      </c>
      <c r="P554" s="33">
        <f>Table14[[#This Row],[NetWorkDays]]</f>
        <v>17</v>
      </c>
      <c r="Q55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54" s="31" t="str">
        <f>TEXT(Table14[[#This Row],[Pay Date]],"ddd")</f>
        <v>Fri</v>
      </c>
      <c r="S554" s="34">
        <f>WORKDAY(Table14[[#This Row],[Pay Date]],-3,'Non working days'!$A$3:$A$598)</f>
        <v>45769</v>
      </c>
      <c r="T554" s="31" t="str">
        <f>TEXT(Table14[[#This Row],[Upload Date]],"ddd")</f>
        <v>Tue</v>
      </c>
      <c r="U554" s="34">
        <f>WORKDAY(Table14[[#This Row],[Upload Date]],-5,'Non working days'!$A$3:$A$598)</f>
        <v>45758</v>
      </c>
      <c r="V554" s="31" t="str">
        <f>TEXT(Table14[[#This Row],[Deadline for Variation Submission]],"ddd")</f>
        <v>Fri</v>
      </c>
      <c r="W554" s="29"/>
      <c r="X554" s="1"/>
    </row>
    <row r="555" spans="1:24" x14ac:dyDescent="0.3">
      <c r="A555" t="str">
        <f>CONCATENATE(Table14[[#This Row],[Cipher]], " ",Table14[[#This Row],[Payment Type]])</f>
        <v>WMF Pharmacy</v>
      </c>
      <c r="B555" s="30" t="s">
        <v>216</v>
      </c>
      <c r="C555" s="30" t="s">
        <v>39</v>
      </c>
      <c r="D555" s="30" t="s">
        <v>217</v>
      </c>
      <c r="E555" s="31" t="s">
        <v>48</v>
      </c>
      <c r="F555" s="30">
        <v>14</v>
      </c>
      <c r="G555" s="31"/>
      <c r="H55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555" s="31" t="str">
        <f>TEXT(Table14[[#This Row],[Standard Payment Date]],"ddd")</f>
        <v>Mon</v>
      </c>
      <c r="J555" s="31" t="str">
        <f>IF(ISNA(MATCH(Table14[[#This Row],[Standard Payment Date]],'Non working days'!$A$3:$A$226,0)),"N","Y")</f>
        <v>N</v>
      </c>
      <c r="K555" s="31" t="str">
        <f>IF(OR(Table14[[#This Row],[Unmodified Day of Week]]="Sat",Table14[[#This Row],[Unmodified Day of Week]]="Sun"),"Y","N")</f>
        <v>N</v>
      </c>
      <c r="L555" s="31" t="str">
        <f>IF(OR(Table14[[#This Row],[Bank Holiday?]]="Y",Table14[[#This Row],[Weekend?]]="Y"),"Y","N")</f>
        <v>N</v>
      </c>
      <c r="M555" s="31">
        <f>IF(AND(Table14[[#This Row],[Late if non working day]]="Late",Table14[[#This Row],[BH or Weekend]]="Y"),1,0)</f>
        <v>0</v>
      </c>
      <c r="N555" s="33">
        <f>NETWORKDAYS($H$2,Table14[[#This Row],[Standard Payment Date]],'Non working days'!$A$3:$A$27)</f>
        <v>10</v>
      </c>
      <c r="O555" s="33">
        <f>Table14[[#This Row],[NetWorkDays]]-1</f>
        <v>9</v>
      </c>
      <c r="P555" s="33">
        <f>Table14[[#This Row],[NetWorkDays]]</f>
        <v>10</v>
      </c>
      <c r="Q55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555" s="31" t="str">
        <f>TEXT(Table14[[#This Row],[Pay Date]],"ddd")</f>
        <v>Mon</v>
      </c>
      <c r="S555" s="34">
        <f>WORKDAY(Table14[[#This Row],[Pay Date]],-3,'Non working days'!$A$3:$A$598)</f>
        <v>45756</v>
      </c>
      <c r="T555" s="31" t="str">
        <f>TEXT(Table14[[#This Row],[Upload Date]],"ddd")</f>
        <v>Wed</v>
      </c>
      <c r="U555" s="34">
        <f>WORKDAY(Table14[[#This Row],[Upload Date]],-5,'Non working days'!$A$3:$A$598)</f>
        <v>45749</v>
      </c>
      <c r="V555" s="31" t="str">
        <f>TEXT(Table14[[#This Row],[Deadline for Variation Submission]],"ddd")</f>
        <v>Wed</v>
      </c>
      <c r="W555" s="29"/>
      <c r="X555" s="1"/>
    </row>
    <row r="556" spans="1:24" x14ac:dyDescent="0.3">
      <c r="A556" t="str">
        <f>CONCATENATE(Table14[[#This Row],[Cipher]], " ",Table14[[#This Row],[Payment Type]])</f>
        <v>WMF GMS</v>
      </c>
      <c r="B556" s="30" t="s">
        <v>216</v>
      </c>
      <c r="C556" s="30" t="s">
        <v>39</v>
      </c>
      <c r="D556" s="30" t="s">
        <v>217</v>
      </c>
      <c r="E556" s="30" t="s">
        <v>50</v>
      </c>
      <c r="F556" s="30">
        <v>25</v>
      </c>
      <c r="G556" s="31"/>
      <c r="H55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56" s="31" t="str">
        <f>TEXT(Table14[[#This Row],[Standard Payment Date]],"ddd")</f>
        <v>Fri</v>
      </c>
      <c r="J556" s="31" t="str">
        <f>IF(ISNA(MATCH(Table14[[#This Row],[Standard Payment Date]],'Non working days'!$A$3:$A$226,0)),"N","Y")</f>
        <v>N</v>
      </c>
      <c r="K556" s="31" t="str">
        <f>IF(OR(Table14[[#This Row],[Unmodified Day of Week]]="Sat",Table14[[#This Row],[Unmodified Day of Week]]="Sun"),"Y","N")</f>
        <v>N</v>
      </c>
      <c r="L556" s="31" t="str">
        <f>IF(OR(Table14[[#This Row],[Bank Holiday?]]="Y",Table14[[#This Row],[Weekend?]]="Y"),"Y","N")</f>
        <v>N</v>
      </c>
      <c r="M556" s="31">
        <f>IF(AND(Table14[[#This Row],[Late if non working day]]="Late",Table14[[#This Row],[BH or Weekend]]="Y"),1,0)</f>
        <v>0</v>
      </c>
      <c r="N556" s="33">
        <f>NETWORKDAYS($H$2,Table14[[#This Row],[Standard Payment Date]],'Non working days'!$A$3:$A$27)</f>
        <v>17</v>
      </c>
      <c r="O556" s="33">
        <f>Table14[[#This Row],[NetWorkDays]]-1</f>
        <v>16</v>
      </c>
      <c r="P556" s="33">
        <f>Table14[[#This Row],[NetWorkDays]]</f>
        <v>17</v>
      </c>
      <c r="Q55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56" s="31" t="str">
        <f>TEXT(Table14[[#This Row],[Pay Date]],"ddd")</f>
        <v>Fri</v>
      </c>
      <c r="S556" s="34">
        <f>WORKDAY(Table14[[#This Row],[Pay Date]],-3,'Non working days'!$A$3:$A$598)</f>
        <v>45769</v>
      </c>
      <c r="T556" s="31" t="str">
        <f>TEXT(Table14[[#This Row],[Upload Date]],"ddd")</f>
        <v>Tue</v>
      </c>
      <c r="U556" s="34">
        <f>WORKDAY(Table14[[#This Row],[Upload Date]],-5,'Non working days'!$A$3:$A$598)</f>
        <v>45758</v>
      </c>
      <c r="V556" s="31" t="str">
        <f>TEXT(Table14[[#This Row],[Deadline for Variation Submission]],"ddd")</f>
        <v>Fri</v>
      </c>
      <c r="W556" s="29"/>
      <c r="X556" s="1"/>
    </row>
    <row r="557" spans="1:24" x14ac:dyDescent="0.3">
      <c r="A557" t="str">
        <f>CONCATENATE(Table14[[#This Row],[Cipher]], " ",Table14[[#This Row],[Payment Type]])</f>
        <v>WMF A/PMS</v>
      </c>
      <c r="B557" s="30" t="s">
        <v>216</v>
      </c>
      <c r="C557" s="30" t="s">
        <v>39</v>
      </c>
      <c r="D557" s="30" t="s">
        <v>217</v>
      </c>
      <c r="E557" s="31" t="s">
        <v>49</v>
      </c>
      <c r="F557" s="30">
        <v>25</v>
      </c>
      <c r="G557" s="30"/>
      <c r="H55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57" s="31" t="str">
        <f>TEXT(Table14[[#This Row],[Standard Payment Date]],"ddd")</f>
        <v>Fri</v>
      </c>
      <c r="J557" s="31" t="str">
        <f>IF(ISNA(MATCH(Table14[[#This Row],[Standard Payment Date]],'Non working days'!$A$3:$A$226,0)),"N","Y")</f>
        <v>N</v>
      </c>
      <c r="K557" s="31" t="str">
        <f>IF(OR(Table14[[#This Row],[Unmodified Day of Week]]="Sat",Table14[[#This Row],[Unmodified Day of Week]]="Sun"),"Y","N")</f>
        <v>N</v>
      </c>
      <c r="L557" s="31" t="str">
        <f>IF(OR(Table14[[#This Row],[Bank Holiday?]]="Y",Table14[[#This Row],[Weekend?]]="Y"),"Y","N")</f>
        <v>N</v>
      </c>
      <c r="M557" s="31">
        <f>IF(AND(Table14[[#This Row],[Late if non working day]]="Late",Table14[[#This Row],[BH or Weekend]]="Y"),1,0)</f>
        <v>0</v>
      </c>
      <c r="N557" s="33">
        <f>NETWORKDAYS($H$2,Table14[[#This Row],[Standard Payment Date]],'Non working days'!$A$3:$A$27)</f>
        <v>17</v>
      </c>
      <c r="O557" s="33">
        <f>Table14[[#This Row],[NetWorkDays]]-1</f>
        <v>16</v>
      </c>
      <c r="P557" s="33">
        <f>Table14[[#This Row],[NetWorkDays]]</f>
        <v>17</v>
      </c>
      <c r="Q55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57" s="31" t="str">
        <f>TEXT(Table14[[#This Row],[Pay Date]],"ddd")</f>
        <v>Fri</v>
      </c>
      <c r="S557" s="34">
        <f>WORKDAY(Table14[[#This Row],[Pay Date]],-3,'Non working days'!$A$3:$A$598)</f>
        <v>45769</v>
      </c>
      <c r="T557" s="31" t="str">
        <f>TEXT(Table14[[#This Row],[Upload Date]],"ddd")</f>
        <v>Tue</v>
      </c>
      <c r="U557" s="34">
        <f>WORKDAY(Table14[[#This Row],[Upload Date]],-5,'Non working days'!$A$3:$A$598)</f>
        <v>45758</v>
      </c>
      <c r="V557" s="31" t="str">
        <f>TEXT(Table14[[#This Row],[Deadline for Variation Submission]],"ddd")</f>
        <v>Fri</v>
      </c>
      <c r="W557" s="29"/>
      <c r="X557" s="1"/>
    </row>
    <row r="558" spans="1:24" x14ac:dyDescent="0.3">
      <c r="A558" t="str">
        <f>CONCATENATE(Table14[[#This Row],[Cipher]], " ",Table14[[#This Row],[Payment Type]])</f>
        <v>WMF Prescribing GMS</v>
      </c>
      <c r="B558" s="30" t="s">
        <v>216</v>
      </c>
      <c r="C558" s="30" t="s">
        <v>39</v>
      </c>
      <c r="D558" s="30" t="s">
        <v>217</v>
      </c>
      <c r="E558" s="30" t="s">
        <v>44</v>
      </c>
      <c r="F558" s="30">
        <v>25</v>
      </c>
      <c r="G558" s="30"/>
      <c r="H55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58" s="31" t="str">
        <f>TEXT(Table14[[#This Row],[Standard Payment Date]],"ddd")</f>
        <v>Fri</v>
      </c>
      <c r="J558" s="31" t="str">
        <f>IF(ISNA(MATCH(Table14[[#This Row],[Standard Payment Date]],'Non working days'!$A$3:$A$226,0)),"N","Y")</f>
        <v>N</v>
      </c>
      <c r="K558" s="31" t="str">
        <f>IF(OR(Table14[[#This Row],[Unmodified Day of Week]]="Sat",Table14[[#This Row],[Unmodified Day of Week]]="Sun"),"Y","N")</f>
        <v>N</v>
      </c>
      <c r="L558" s="31" t="str">
        <f>IF(OR(Table14[[#This Row],[Bank Holiday?]]="Y",Table14[[#This Row],[Weekend?]]="Y"),"Y","N")</f>
        <v>N</v>
      </c>
      <c r="M558" s="31">
        <f>IF(AND(Table14[[#This Row],[Late if non working day]]="Late",Table14[[#This Row],[BH or Weekend]]="Y"),1,0)</f>
        <v>0</v>
      </c>
      <c r="N558" s="33">
        <f>NETWORKDAYS($H$2,Table14[[#This Row],[Standard Payment Date]],'Non working days'!$A$3:$A$27)</f>
        <v>17</v>
      </c>
      <c r="O558" s="33">
        <f>Table14[[#This Row],[NetWorkDays]]-1</f>
        <v>16</v>
      </c>
      <c r="P558" s="33">
        <f>Table14[[#This Row],[NetWorkDays]]</f>
        <v>17</v>
      </c>
      <c r="Q55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58" s="31" t="str">
        <f>TEXT(Table14[[#This Row],[Pay Date]],"ddd")</f>
        <v>Fri</v>
      </c>
      <c r="S558" s="34">
        <f>WORKDAY(Table14[[#This Row],[Pay Date]],-3,'Non working days'!$A$3:$A$598)</f>
        <v>45769</v>
      </c>
      <c r="T558" s="31" t="str">
        <f>TEXT(Table14[[#This Row],[Upload Date]],"ddd")</f>
        <v>Tue</v>
      </c>
      <c r="U558" s="34">
        <f>WORKDAY(Table14[[#This Row],[Upload Date]],-5,'Non working days'!$A$3:$A$598)</f>
        <v>45758</v>
      </c>
      <c r="V558" s="31" t="str">
        <f>TEXT(Table14[[#This Row],[Deadline for Variation Submission]],"ddd")</f>
        <v>Fri</v>
      </c>
      <c r="W558" s="29"/>
      <c r="X558" s="1"/>
    </row>
    <row r="559" spans="1:24" x14ac:dyDescent="0.3">
      <c r="A559" t="str">
        <f>CONCATENATE(Table14[[#This Row],[Cipher]], " ",Table14[[#This Row],[Payment Type]])</f>
        <v>WMF Prescribing PMS</v>
      </c>
      <c r="B559" s="30" t="s">
        <v>216</v>
      </c>
      <c r="C559" s="30" t="s">
        <v>39</v>
      </c>
      <c r="D559" s="30" t="s">
        <v>217</v>
      </c>
      <c r="E559" s="30" t="s">
        <v>45</v>
      </c>
      <c r="F559" s="30">
        <v>25</v>
      </c>
      <c r="G559" s="30"/>
      <c r="H55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59" s="31" t="str">
        <f>TEXT(Table14[[#This Row],[Standard Payment Date]],"ddd")</f>
        <v>Fri</v>
      </c>
      <c r="J559" s="31" t="str">
        <f>IF(ISNA(MATCH(Table14[[#This Row],[Standard Payment Date]],'Non working days'!$A$3:$A$226,0)),"N","Y")</f>
        <v>N</v>
      </c>
      <c r="K559" s="31" t="str">
        <f>IF(OR(Table14[[#This Row],[Unmodified Day of Week]]="Sat",Table14[[#This Row],[Unmodified Day of Week]]="Sun"),"Y","N")</f>
        <v>N</v>
      </c>
      <c r="L559" s="31" t="str">
        <f>IF(OR(Table14[[#This Row],[Bank Holiday?]]="Y",Table14[[#This Row],[Weekend?]]="Y"),"Y","N")</f>
        <v>N</v>
      </c>
      <c r="M559" s="31">
        <f>IF(AND(Table14[[#This Row],[Late if non working day]]="Late",Table14[[#This Row],[BH or Weekend]]="Y"),1,0)</f>
        <v>0</v>
      </c>
      <c r="N559" s="33">
        <f>NETWORKDAYS($H$2,Table14[[#This Row],[Standard Payment Date]],'Non working days'!$A$3:$A$27)</f>
        <v>17</v>
      </c>
      <c r="O559" s="33">
        <f>Table14[[#This Row],[NetWorkDays]]-1</f>
        <v>16</v>
      </c>
      <c r="P559" s="33">
        <f>Table14[[#This Row],[NetWorkDays]]</f>
        <v>17</v>
      </c>
      <c r="Q55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59" s="31" t="str">
        <f>TEXT(Table14[[#This Row],[Pay Date]],"ddd")</f>
        <v>Fri</v>
      </c>
      <c r="S559" s="34">
        <f>WORKDAY(Table14[[#This Row],[Pay Date]],-3,'Non working days'!$A$3:$A$598)</f>
        <v>45769</v>
      </c>
      <c r="T559" s="31" t="str">
        <f>TEXT(Table14[[#This Row],[Upload Date]],"ddd")</f>
        <v>Tue</v>
      </c>
      <c r="U559" s="34">
        <f>WORKDAY(Table14[[#This Row],[Upload Date]],-5,'Non working days'!$A$3:$A$598)</f>
        <v>45758</v>
      </c>
      <c r="V559" s="31" t="str">
        <f>TEXT(Table14[[#This Row],[Deadline for Variation Submission]],"ddd")</f>
        <v>Fri</v>
      </c>
      <c r="W559" s="29"/>
      <c r="X559" s="1"/>
    </row>
    <row r="560" spans="1:24" x14ac:dyDescent="0.3">
      <c r="A560" t="str">
        <f>CONCATENATE(Table14[[#This Row],[Cipher]], " ",Table14[[#This Row],[Payment Type]])</f>
        <v>WOM Pharmacy</v>
      </c>
      <c r="B560" s="30" t="s">
        <v>218</v>
      </c>
      <c r="C560" s="30" t="s">
        <v>39</v>
      </c>
      <c r="D560" s="30" t="s">
        <v>219</v>
      </c>
      <c r="E560" s="31" t="s">
        <v>48</v>
      </c>
      <c r="F560" s="30">
        <v>14</v>
      </c>
      <c r="G560" s="31"/>
      <c r="H56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560" s="31" t="str">
        <f>TEXT(Table14[[#This Row],[Standard Payment Date]],"ddd")</f>
        <v>Mon</v>
      </c>
      <c r="J560" s="31" t="str">
        <f>IF(ISNA(MATCH(Table14[[#This Row],[Standard Payment Date]],'Non working days'!$A$3:$A$226,0)),"N","Y")</f>
        <v>N</v>
      </c>
      <c r="K560" s="31" t="str">
        <f>IF(OR(Table14[[#This Row],[Unmodified Day of Week]]="Sat",Table14[[#This Row],[Unmodified Day of Week]]="Sun"),"Y","N")</f>
        <v>N</v>
      </c>
      <c r="L560" s="31" t="str">
        <f>IF(OR(Table14[[#This Row],[Bank Holiday?]]="Y",Table14[[#This Row],[Weekend?]]="Y"),"Y","N")</f>
        <v>N</v>
      </c>
      <c r="M560" s="31">
        <f>IF(AND(Table14[[#This Row],[Late if non working day]]="Late",Table14[[#This Row],[BH or Weekend]]="Y"),1,0)</f>
        <v>0</v>
      </c>
      <c r="N560" s="33">
        <f>NETWORKDAYS($H$2,Table14[[#This Row],[Standard Payment Date]],'Non working days'!$A$3:$A$27)</f>
        <v>10</v>
      </c>
      <c r="O560" s="33">
        <f>Table14[[#This Row],[NetWorkDays]]-1</f>
        <v>9</v>
      </c>
      <c r="P560" s="33">
        <f>Table14[[#This Row],[NetWorkDays]]</f>
        <v>10</v>
      </c>
      <c r="Q56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560" s="31" t="str">
        <f>TEXT(Table14[[#This Row],[Pay Date]],"ddd")</f>
        <v>Mon</v>
      </c>
      <c r="S560" s="34">
        <f>WORKDAY(Table14[[#This Row],[Pay Date]],-3,'Non working days'!$A$3:$A$598)</f>
        <v>45756</v>
      </c>
      <c r="T560" s="31" t="str">
        <f>TEXT(Table14[[#This Row],[Upload Date]],"ddd")</f>
        <v>Wed</v>
      </c>
      <c r="U560" s="34">
        <f>WORKDAY(Table14[[#This Row],[Upload Date]],-5,'Non working days'!$A$3:$A$598)</f>
        <v>45749</v>
      </c>
      <c r="V560" s="31" t="str">
        <f>TEXT(Table14[[#This Row],[Deadline for Variation Submission]],"ddd")</f>
        <v>Wed</v>
      </c>
      <c r="W560" s="29"/>
      <c r="X560" s="1"/>
    </row>
    <row r="561" spans="1:24" x14ac:dyDescent="0.3">
      <c r="A561" t="str">
        <f>CONCATENATE(Table14[[#This Row],[Cipher]], " ",Table14[[#This Row],[Payment Type]])</f>
        <v>WOM GMS</v>
      </c>
      <c r="B561" s="30" t="s">
        <v>218</v>
      </c>
      <c r="C561" s="30" t="s">
        <v>39</v>
      </c>
      <c r="D561" s="30" t="s">
        <v>219</v>
      </c>
      <c r="E561" s="30" t="s">
        <v>50</v>
      </c>
      <c r="F561" s="30">
        <v>25</v>
      </c>
      <c r="G561" s="31"/>
      <c r="H56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61" s="31" t="str">
        <f>TEXT(Table14[[#This Row],[Standard Payment Date]],"ddd")</f>
        <v>Fri</v>
      </c>
      <c r="J561" s="31" t="str">
        <f>IF(ISNA(MATCH(Table14[[#This Row],[Standard Payment Date]],'Non working days'!$A$3:$A$226,0)),"N","Y")</f>
        <v>N</v>
      </c>
      <c r="K561" s="31" t="str">
        <f>IF(OR(Table14[[#This Row],[Unmodified Day of Week]]="Sat",Table14[[#This Row],[Unmodified Day of Week]]="Sun"),"Y","N")</f>
        <v>N</v>
      </c>
      <c r="L561" s="31" t="str">
        <f>IF(OR(Table14[[#This Row],[Bank Holiday?]]="Y",Table14[[#This Row],[Weekend?]]="Y"),"Y","N")</f>
        <v>N</v>
      </c>
      <c r="M561" s="31">
        <f>IF(AND(Table14[[#This Row],[Late if non working day]]="Late",Table14[[#This Row],[BH or Weekend]]="Y"),1,0)</f>
        <v>0</v>
      </c>
      <c r="N561" s="33">
        <f>NETWORKDAYS($H$2,Table14[[#This Row],[Standard Payment Date]],'Non working days'!$A$3:$A$27)</f>
        <v>17</v>
      </c>
      <c r="O561" s="33">
        <f>Table14[[#This Row],[NetWorkDays]]-1</f>
        <v>16</v>
      </c>
      <c r="P561" s="33">
        <f>Table14[[#This Row],[NetWorkDays]]</f>
        <v>17</v>
      </c>
      <c r="Q56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61" s="31" t="str">
        <f>TEXT(Table14[[#This Row],[Pay Date]],"ddd")</f>
        <v>Fri</v>
      </c>
      <c r="S561" s="34">
        <f>WORKDAY(Table14[[#This Row],[Pay Date]],-3,'Non working days'!$A$3:$A$598)</f>
        <v>45769</v>
      </c>
      <c r="T561" s="31" t="str">
        <f>TEXT(Table14[[#This Row],[Upload Date]],"ddd")</f>
        <v>Tue</v>
      </c>
      <c r="U561" s="34">
        <f>WORKDAY(Table14[[#This Row],[Upload Date]],-5,'Non working days'!$A$3:$A$598)</f>
        <v>45758</v>
      </c>
      <c r="V561" s="31" t="str">
        <f>TEXT(Table14[[#This Row],[Deadline for Variation Submission]],"ddd")</f>
        <v>Fri</v>
      </c>
      <c r="W561" s="29"/>
      <c r="X561" s="1"/>
    </row>
    <row r="562" spans="1:24" x14ac:dyDescent="0.3">
      <c r="A562" t="str">
        <f>CONCATENATE(Table14[[#This Row],[Cipher]], " ",Table14[[#This Row],[Payment Type]])</f>
        <v>WOM A/PMS</v>
      </c>
      <c r="B562" s="30" t="s">
        <v>218</v>
      </c>
      <c r="C562" s="30" t="s">
        <v>39</v>
      </c>
      <c r="D562" s="30" t="s">
        <v>219</v>
      </c>
      <c r="E562" s="31" t="s">
        <v>49</v>
      </c>
      <c r="F562" s="30">
        <v>25</v>
      </c>
      <c r="G562" s="30"/>
      <c r="H56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62" s="31" t="str">
        <f>TEXT(Table14[[#This Row],[Standard Payment Date]],"ddd")</f>
        <v>Fri</v>
      </c>
      <c r="J562" s="31" t="str">
        <f>IF(ISNA(MATCH(Table14[[#This Row],[Standard Payment Date]],'Non working days'!$A$3:$A$226,0)),"N","Y")</f>
        <v>N</v>
      </c>
      <c r="K562" s="31" t="str">
        <f>IF(OR(Table14[[#This Row],[Unmodified Day of Week]]="Sat",Table14[[#This Row],[Unmodified Day of Week]]="Sun"),"Y","N")</f>
        <v>N</v>
      </c>
      <c r="L562" s="31" t="str">
        <f>IF(OR(Table14[[#This Row],[Bank Holiday?]]="Y",Table14[[#This Row],[Weekend?]]="Y"),"Y","N")</f>
        <v>N</v>
      </c>
      <c r="M562" s="31">
        <f>IF(AND(Table14[[#This Row],[Late if non working day]]="Late",Table14[[#This Row],[BH or Weekend]]="Y"),1,0)</f>
        <v>0</v>
      </c>
      <c r="N562" s="33">
        <f>NETWORKDAYS($H$2,Table14[[#This Row],[Standard Payment Date]],'Non working days'!$A$3:$A$27)</f>
        <v>17</v>
      </c>
      <c r="O562" s="33">
        <f>Table14[[#This Row],[NetWorkDays]]-1</f>
        <v>16</v>
      </c>
      <c r="P562" s="33">
        <f>Table14[[#This Row],[NetWorkDays]]</f>
        <v>17</v>
      </c>
      <c r="Q56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62" s="31" t="str">
        <f>TEXT(Table14[[#This Row],[Pay Date]],"ddd")</f>
        <v>Fri</v>
      </c>
      <c r="S562" s="34">
        <f>WORKDAY(Table14[[#This Row],[Pay Date]],-3,'Non working days'!$A$3:$A$598)</f>
        <v>45769</v>
      </c>
      <c r="T562" s="31" t="str">
        <f>TEXT(Table14[[#This Row],[Upload Date]],"ddd")</f>
        <v>Tue</v>
      </c>
      <c r="U562" s="34">
        <f>WORKDAY(Table14[[#This Row],[Upload Date]],-5,'Non working days'!$A$3:$A$598)</f>
        <v>45758</v>
      </c>
      <c r="V562" s="31" t="str">
        <f>TEXT(Table14[[#This Row],[Deadline for Variation Submission]],"ddd")</f>
        <v>Fri</v>
      </c>
      <c r="W562" s="29"/>
      <c r="X562" s="1"/>
    </row>
    <row r="563" spans="1:24" x14ac:dyDescent="0.3">
      <c r="A563" t="str">
        <f>CONCATENATE(Table14[[#This Row],[Cipher]], " ",Table14[[#This Row],[Payment Type]])</f>
        <v>WOM Prescribing GMS</v>
      </c>
      <c r="B563" s="30" t="s">
        <v>218</v>
      </c>
      <c r="C563" s="30" t="s">
        <v>39</v>
      </c>
      <c r="D563" s="30" t="s">
        <v>219</v>
      </c>
      <c r="E563" s="30" t="s">
        <v>44</v>
      </c>
      <c r="F563" s="30">
        <v>25</v>
      </c>
      <c r="G563" s="30"/>
      <c r="H56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63" s="31" t="str">
        <f>TEXT(Table14[[#This Row],[Standard Payment Date]],"ddd")</f>
        <v>Fri</v>
      </c>
      <c r="J563" s="31" t="str">
        <f>IF(ISNA(MATCH(Table14[[#This Row],[Standard Payment Date]],'Non working days'!$A$3:$A$226,0)),"N","Y")</f>
        <v>N</v>
      </c>
      <c r="K563" s="31" t="str">
        <f>IF(OR(Table14[[#This Row],[Unmodified Day of Week]]="Sat",Table14[[#This Row],[Unmodified Day of Week]]="Sun"),"Y","N")</f>
        <v>N</v>
      </c>
      <c r="L563" s="31" t="str">
        <f>IF(OR(Table14[[#This Row],[Bank Holiday?]]="Y",Table14[[#This Row],[Weekend?]]="Y"),"Y","N")</f>
        <v>N</v>
      </c>
      <c r="M563" s="31">
        <f>IF(AND(Table14[[#This Row],[Late if non working day]]="Late",Table14[[#This Row],[BH or Weekend]]="Y"),1,0)</f>
        <v>0</v>
      </c>
      <c r="N563" s="33">
        <f>NETWORKDAYS($H$2,Table14[[#This Row],[Standard Payment Date]],'Non working days'!$A$3:$A$27)</f>
        <v>17</v>
      </c>
      <c r="O563" s="33">
        <f>Table14[[#This Row],[NetWorkDays]]-1</f>
        <v>16</v>
      </c>
      <c r="P563" s="33">
        <f>Table14[[#This Row],[NetWorkDays]]</f>
        <v>17</v>
      </c>
      <c r="Q56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63" s="31" t="str">
        <f>TEXT(Table14[[#This Row],[Pay Date]],"ddd")</f>
        <v>Fri</v>
      </c>
      <c r="S563" s="34">
        <f>WORKDAY(Table14[[#This Row],[Pay Date]],-3,'Non working days'!$A$3:$A$598)</f>
        <v>45769</v>
      </c>
      <c r="T563" s="31" t="str">
        <f>TEXT(Table14[[#This Row],[Upload Date]],"ddd")</f>
        <v>Tue</v>
      </c>
      <c r="U563" s="34">
        <f>WORKDAY(Table14[[#This Row],[Upload Date]],-5,'Non working days'!$A$3:$A$598)</f>
        <v>45758</v>
      </c>
      <c r="V563" s="31" t="str">
        <f>TEXT(Table14[[#This Row],[Deadline for Variation Submission]],"ddd")</f>
        <v>Fri</v>
      </c>
      <c r="W563" s="29"/>
      <c r="X563" s="1"/>
    </row>
    <row r="564" spans="1:24" x14ac:dyDescent="0.3">
      <c r="A564" t="str">
        <f>CONCATENATE(Table14[[#This Row],[Cipher]], " ",Table14[[#This Row],[Payment Type]])</f>
        <v>WOM Prescribing PMS</v>
      </c>
      <c r="B564" s="30" t="s">
        <v>218</v>
      </c>
      <c r="C564" s="30" t="s">
        <v>39</v>
      </c>
      <c r="D564" s="30" t="s">
        <v>219</v>
      </c>
      <c r="E564" s="30" t="s">
        <v>45</v>
      </c>
      <c r="F564" s="30">
        <v>25</v>
      </c>
      <c r="G564" s="30"/>
      <c r="H56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45772</v>
      </c>
      <c r="I564" s="31" t="str">
        <f>TEXT(Table14[[#This Row],[Standard Payment Date]],"ddd")</f>
        <v>Fri</v>
      </c>
      <c r="J564" s="31" t="str">
        <f>IF(ISNA(MATCH(Table14[[#This Row],[Standard Payment Date]],'Non working days'!$A$3:$A$226,0)),"N","Y")</f>
        <v>N</v>
      </c>
      <c r="K564" s="31" t="str">
        <f>IF(OR(Table14[[#This Row],[Unmodified Day of Week]]="Sat",Table14[[#This Row],[Unmodified Day of Week]]="Sun"),"Y","N")</f>
        <v>N</v>
      </c>
      <c r="L564" s="31" t="str">
        <f>IF(OR(Table14[[#This Row],[Bank Holiday?]]="Y",Table14[[#This Row],[Weekend?]]="Y"),"Y","N")</f>
        <v>N</v>
      </c>
      <c r="M564" s="31">
        <f>IF(AND(Table14[[#This Row],[Late if non working day]]="Late",Table14[[#This Row],[BH or Weekend]]="Y"),1,0)</f>
        <v>0</v>
      </c>
      <c r="N564" s="33">
        <f>NETWORKDAYS($H$2,Table14[[#This Row],[Standard Payment Date]],'Non working days'!$A$3:$A$27)</f>
        <v>17</v>
      </c>
      <c r="O564" s="33">
        <f>Table14[[#This Row],[NetWorkDays]]-1</f>
        <v>16</v>
      </c>
      <c r="P564" s="33">
        <f>Table14[[#This Row],[NetWorkDays]]</f>
        <v>17</v>
      </c>
      <c r="Q56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45772</v>
      </c>
      <c r="R564" s="31" t="str">
        <f>TEXT(Table14[[#This Row],[Pay Date]],"ddd")</f>
        <v>Fri</v>
      </c>
      <c r="S564" s="34">
        <f>WORKDAY(Table14[[#This Row],[Pay Date]],-3,'Non working days'!$A$3:$A$598)</f>
        <v>45769</v>
      </c>
      <c r="T564" s="31" t="str">
        <f>TEXT(Table14[[#This Row],[Upload Date]],"ddd")</f>
        <v>Tue</v>
      </c>
      <c r="U564" s="34">
        <f>WORKDAY(Table14[[#This Row],[Upload Date]],-5,'Non working days'!$A$3:$A$598)</f>
        <v>45758</v>
      </c>
      <c r="V564" s="31" t="str">
        <f>TEXT(Table14[[#This Row],[Deadline for Variation Submission]],"ddd")</f>
        <v>Fri</v>
      </c>
      <c r="W564" s="29"/>
      <c r="X564" s="1"/>
    </row>
    <row r="565" spans="1:24" x14ac:dyDescent="0.3">
      <c r="A565" t="str">
        <f>CONCATENATE(Table14[[#This Row],[Cipher]], " ",Table14[[#This Row],[Payment Type]])</f>
        <v>WR Pharmacy</v>
      </c>
      <c r="B565" s="30" t="s">
        <v>220</v>
      </c>
      <c r="C565" s="30" t="s">
        <v>39</v>
      </c>
      <c r="D565" s="30" t="s">
        <v>221</v>
      </c>
      <c r="E565" s="31" t="s">
        <v>48</v>
      </c>
      <c r="F565" s="30">
        <v>14</v>
      </c>
      <c r="G565" s="31"/>
      <c r="H56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565" s="31" t="str">
        <f>TEXT(Table14[[#This Row],[Standard Payment Date]],"ddd")</f>
        <v>Mon</v>
      </c>
      <c r="J565" s="31" t="str">
        <f>IF(ISNA(MATCH(Table14[[#This Row],[Standard Payment Date]],'Non working days'!$A$3:$A$226,0)),"N","Y")</f>
        <v>N</v>
      </c>
      <c r="K565" s="31" t="str">
        <f>IF(OR(Table14[[#This Row],[Unmodified Day of Week]]="Sat",Table14[[#This Row],[Unmodified Day of Week]]="Sun"),"Y","N")</f>
        <v>N</v>
      </c>
      <c r="L565" s="31" t="str">
        <f>IF(OR(Table14[[#This Row],[Bank Holiday?]]="Y",Table14[[#This Row],[Weekend?]]="Y"),"Y","N")</f>
        <v>N</v>
      </c>
      <c r="M565" s="31">
        <f>IF(AND(Table14[[#This Row],[Late if non working day]]="Late",Table14[[#This Row],[BH or Weekend]]="Y"),1,0)</f>
        <v>0</v>
      </c>
      <c r="N565" s="33">
        <f>NETWORKDAYS($H$2,Table14[[#This Row],[Standard Payment Date]],'Non working days'!$A$3:$A$27)</f>
        <v>10</v>
      </c>
      <c r="O565" s="33">
        <f>Table14[[#This Row],[NetWorkDays]]-1</f>
        <v>9</v>
      </c>
      <c r="P565" s="33">
        <f>Table14[[#This Row],[NetWorkDays]]</f>
        <v>10</v>
      </c>
      <c r="Q56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565" s="31" t="str">
        <f>TEXT(Table14[[#This Row],[Pay Date]],"ddd")</f>
        <v>Mon</v>
      </c>
      <c r="S565" s="34">
        <f>WORKDAY(Table14[[#This Row],[Pay Date]],-3,'Non working days'!$A$3:$A$598)</f>
        <v>45756</v>
      </c>
      <c r="T565" s="31" t="str">
        <f>TEXT(Table14[[#This Row],[Upload Date]],"ddd")</f>
        <v>Wed</v>
      </c>
      <c r="U565" s="34">
        <f>WORKDAY(Table14[[#This Row],[Upload Date]],-5,'Non working days'!$A$3:$A$598)</f>
        <v>45749</v>
      </c>
      <c r="V565" s="31" t="str">
        <f>TEXT(Table14[[#This Row],[Deadline for Variation Submission]],"ddd")</f>
        <v>Wed</v>
      </c>
      <c r="W565" s="29"/>
      <c r="X565" s="1"/>
    </row>
    <row r="566" spans="1:24" x14ac:dyDescent="0.3">
      <c r="A566" t="str">
        <f>CONCATENATE(Table14[[#This Row],[Cipher]], " ",Table14[[#This Row],[Payment Type]])</f>
        <v>WR GMS</v>
      </c>
      <c r="B566" s="30" t="s">
        <v>220</v>
      </c>
      <c r="C566" s="30" t="s">
        <v>39</v>
      </c>
      <c r="D566" s="30" t="s">
        <v>221</v>
      </c>
      <c r="E566" s="30" t="s">
        <v>50</v>
      </c>
      <c r="F566" s="30">
        <v>20</v>
      </c>
      <c r="G566" s="31"/>
      <c r="H56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566" s="31" t="str">
        <f>TEXT(Table14[[#This Row],[Standard Payment Date]],"ddd")</f>
        <v>Sun</v>
      </c>
      <c r="J566" s="31" t="str">
        <f>IF(ISNA(MATCH(Table14[[#This Row],[Standard Payment Date]],'Non working days'!$A$3:$A$226,0)),"N","Y")</f>
        <v>N</v>
      </c>
      <c r="K566" s="31" t="str">
        <f>IF(OR(Table14[[#This Row],[Unmodified Day of Week]]="Sat",Table14[[#This Row],[Unmodified Day of Week]]="Sun"),"Y","N")</f>
        <v>Y</v>
      </c>
      <c r="L566" s="31" t="str">
        <f>IF(OR(Table14[[#This Row],[Bank Holiday?]]="Y",Table14[[#This Row],[Weekend?]]="Y"),"Y","N")</f>
        <v>Y</v>
      </c>
      <c r="M566" s="31">
        <f>IF(AND(Table14[[#This Row],[Late if non working day]]="Late",Table14[[#This Row],[BH or Weekend]]="Y"),1,0)</f>
        <v>0</v>
      </c>
      <c r="N566" s="33">
        <f>NETWORKDAYS($H$2,Table14[[#This Row],[Standard Payment Date]],'Non working days'!$A$3:$A$27)</f>
        <v>13</v>
      </c>
      <c r="O566" s="33">
        <f>Table14[[#This Row],[NetWorkDays]]-1</f>
        <v>12</v>
      </c>
      <c r="P566" s="33">
        <f>Table14[[#This Row],[NetWorkDays]]</f>
        <v>13</v>
      </c>
      <c r="Q56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566" s="31" t="str">
        <f>TEXT(Table14[[#This Row],[Pay Date]],"ddd")</f>
        <v>Thu</v>
      </c>
      <c r="S566" s="34">
        <f>WORKDAY(Table14[[#This Row],[Pay Date]],-3,'Non working days'!$A$3:$A$598)</f>
        <v>45761</v>
      </c>
      <c r="T566" s="31" t="str">
        <f>TEXT(Table14[[#This Row],[Upload Date]],"ddd")</f>
        <v>Mon</v>
      </c>
      <c r="U566" s="34">
        <f>WORKDAY(Table14[[#This Row],[Upload Date]],-5,'Non working days'!$A$3:$A$598)</f>
        <v>45754</v>
      </c>
      <c r="V566" s="31" t="str">
        <f>TEXT(Table14[[#This Row],[Deadline for Variation Submission]],"ddd")</f>
        <v>Mon</v>
      </c>
      <c r="W566" s="29"/>
      <c r="X566" s="1"/>
    </row>
    <row r="567" spans="1:24" x14ac:dyDescent="0.3">
      <c r="A567" t="str">
        <f>CONCATENATE(Table14[[#This Row],[Cipher]], " ",Table14[[#This Row],[Payment Type]])</f>
        <v>WR A/PMS</v>
      </c>
      <c r="B567" s="30" t="s">
        <v>220</v>
      </c>
      <c r="C567" s="30" t="s">
        <v>39</v>
      </c>
      <c r="D567" s="30" t="s">
        <v>221</v>
      </c>
      <c r="E567" s="31" t="s">
        <v>49</v>
      </c>
      <c r="F567" s="30">
        <v>20</v>
      </c>
      <c r="G567" s="30"/>
      <c r="H56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45767</v>
      </c>
      <c r="I567" s="31" t="str">
        <f>TEXT(Table14[[#This Row],[Standard Payment Date]],"ddd")</f>
        <v>Sun</v>
      </c>
      <c r="J567" s="31" t="str">
        <f>IF(ISNA(MATCH(Table14[[#This Row],[Standard Payment Date]],'Non working days'!$A$3:$A$226,0)),"N","Y")</f>
        <v>N</v>
      </c>
      <c r="K567" s="31" t="str">
        <f>IF(OR(Table14[[#This Row],[Unmodified Day of Week]]="Sat",Table14[[#This Row],[Unmodified Day of Week]]="Sun"),"Y","N")</f>
        <v>Y</v>
      </c>
      <c r="L567" s="31" t="str">
        <f>IF(OR(Table14[[#This Row],[Bank Holiday?]]="Y",Table14[[#This Row],[Weekend?]]="Y"),"Y","N")</f>
        <v>Y</v>
      </c>
      <c r="M567" s="31">
        <f>IF(AND(Table14[[#This Row],[Late if non working day]]="Late",Table14[[#This Row],[BH or Weekend]]="Y"),1,0)</f>
        <v>0</v>
      </c>
      <c r="N567" s="33">
        <f>NETWORKDAYS($H$2,Table14[[#This Row],[Standard Payment Date]],'Non working days'!$A$3:$A$27)</f>
        <v>13</v>
      </c>
      <c r="O567" s="33">
        <f>Table14[[#This Row],[NetWorkDays]]-1</f>
        <v>12</v>
      </c>
      <c r="P567" s="33">
        <f>Table14[[#This Row],[NetWorkDays]]</f>
        <v>13</v>
      </c>
      <c r="Q56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567" s="31" t="str">
        <f>TEXT(Table14[[#This Row],[Pay Date]],"ddd")</f>
        <v>Thu</v>
      </c>
      <c r="S567" s="34">
        <f>WORKDAY(Table14[[#This Row],[Pay Date]],-3,'Non working days'!$A$3:$A$598)</f>
        <v>45761</v>
      </c>
      <c r="T567" s="31" t="str">
        <f>TEXT(Table14[[#This Row],[Upload Date]],"ddd")</f>
        <v>Mon</v>
      </c>
      <c r="U567" s="34">
        <f>WORKDAY(Table14[[#This Row],[Upload Date]],-5,'Non working days'!$A$3:$A$598)</f>
        <v>45754</v>
      </c>
      <c r="V567" s="31" t="str">
        <f>TEXT(Table14[[#This Row],[Deadline for Variation Submission]],"ddd")</f>
        <v>Mon</v>
      </c>
      <c r="W567" s="29"/>
      <c r="X567" s="1"/>
    </row>
    <row r="568" spans="1:24" x14ac:dyDescent="0.3">
      <c r="A568" t="str">
        <f>CONCATENATE(Table14[[#This Row],[Cipher]], " ",Table14[[#This Row],[Payment Type]])</f>
        <v>WR Dispensing GMS</v>
      </c>
      <c r="B568" s="30" t="s">
        <v>220</v>
      </c>
      <c r="C568" s="30" t="s">
        <v>39</v>
      </c>
      <c r="D568" s="30" t="s">
        <v>221</v>
      </c>
      <c r="E568" s="31" t="s">
        <v>41</v>
      </c>
      <c r="F568" s="30" t="s">
        <v>51</v>
      </c>
      <c r="G568" s="30"/>
      <c r="H56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68" s="31" t="str">
        <f>TEXT(Table14[[#This Row],[Standard Payment Date]],"ddd")</f>
        <v>Wed</v>
      </c>
      <c r="J568" s="31" t="str">
        <f>IF(ISNA(MATCH(Table14[[#This Row],[Standard Payment Date]],'Non working days'!$A$3:$A$226,0)),"N","Y")</f>
        <v>N</v>
      </c>
      <c r="K568" s="31" t="str">
        <f>IF(OR(Table14[[#This Row],[Unmodified Day of Week]]="Sat",Table14[[#This Row],[Unmodified Day of Week]]="Sun"),"Y","N")</f>
        <v>N</v>
      </c>
      <c r="L568" s="31" t="str">
        <f>IF(OR(Table14[[#This Row],[Bank Holiday?]]="Y",Table14[[#This Row],[Weekend?]]="Y"),"Y","N")</f>
        <v>N</v>
      </c>
      <c r="M568" s="31">
        <f>IF(AND(Table14[[#This Row],[Late if non working day]]="Late",Table14[[#This Row],[BH or Weekend]]="Y"),1,0)</f>
        <v>0</v>
      </c>
      <c r="N568" s="33">
        <f>NETWORKDAYS($H$2,Table14[[#This Row],[Standard Payment Date]],'Non working days'!$A$3:$A$27)</f>
        <v>20</v>
      </c>
      <c r="O568" s="33">
        <f>Table14[[#This Row],[NetWorkDays]]-1</f>
        <v>19</v>
      </c>
      <c r="P568" s="33">
        <f>Table14[[#This Row],[NetWorkDays]]</f>
        <v>20</v>
      </c>
      <c r="Q56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68" s="31" t="str">
        <f>TEXT(Table14[[#This Row],[Pay Date]],"ddd")</f>
        <v>Wed</v>
      </c>
      <c r="S568" s="34">
        <f>WORKDAY(Table14[[#This Row],[Pay Date]],-3,'Non working days'!$A$3:$A$598)</f>
        <v>45772</v>
      </c>
      <c r="T568" s="31" t="str">
        <f>TEXT(Table14[[#This Row],[Upload Date]],"ddd")</f>
        <v>Fri</v>
      </c>
      <c r="U568" s="34">
        <f>WORKDAY(Table14[[#This Row],[Upload Date]],-5,'Non working days'!$A$3:$A$598)</f>
        <v>45763</v>
      </c>
      <c r="V568" s="31" t="str">
        <f>TEXT(Table14[[#This Row],[Deadline for Variation Submission]],"ddd")</f>
        <v>Wed</v>
      </c>
      <c r="W568" s="29"/>
      <c r="X568" s="1"/>
    </row>
    <row r="569" spans="1:24" x14ac:dyDescent="0.3">
      <c r="A569" t="str">
        <f>CONCATENATE(Table14[[#This Row],[Cipher]], " ",Table14[[#This Row],[Payment Type]])</f>
        <v>WR Dispensing PMS</v>
      </c>
      <c r="B569" s="30" t="s">
        <v>220</v>
      </c>
      <c r="C569" s="30" t="s">
        <v>39</v>
      </c>
      <c r="D569" s="30" t="s">
        <v>221</v>
      </c>
      <c r="E569" s="30" t="s">
        <v>43</v>
      </c>
      <c r="F569" s="30" t="s">
        <v>51</v>
      </c>
      <c r="G569" s="30"/>
      <c r="H56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69" s="31" t="str">
        <f>TEXT(Table14[[#This Row],[Standard Payment Date]],"ddd")</f>
        <v>Wed</v>
      </c>
      <c r="J569" s="31" t="str">
        <f>IF(ISNA(MATCH(Table14[[#This Row],[Standard Payment Date]],'Non working days'!$A$3:$A$226,0)),"N","Y")</f>
        <v>N</v>
      </c>
      <c r="K569" s="31" t="str">
        <f>IF(OR(Table14[[#This Row],[Unmodified Day of Week]]="Sat",Table14[[#This Row],[Unmodified Day of Week]]="Sun"),"Y","N")</f>
        <v>N</v>
      </c>
      <c r="L569" s="31" t="str">
        <f>IF(OR(Table14[[#This Row],[Bank Holiday?]]="Y",Table14[[#This Row],[Weekend?]]="Y"),"Y","N")</f>
        <v>N</v>
      </c>
      <c r="M569" s="31">
        <f>IF(AND(Table14[[#This Row],[Late if non working day]]="Late",Table14[[#This Row],[BH or Weekend]]="Y"),1,0)</f>
        <v>0</v>
      </c>
      <c r="N569" s="33">
        <f>NETWORKDAYS($H$2,Table14[[#This Row],[Standard Payment Date]],'Non working days'!$A$3:$A$27)</f>
        <v>20</v>
      </c>
      <c r="O569" s="33">
        <f>Table14[[#This Row],[NetWorkDays]]-1</f>
        <v>19</v>
      </c>
      <c r="P569" s="33">
        <f>Table14[[#This Row],[NetWorkDays]]</f>
        <v>20</v>
      </c>
      <c r="Q56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69" s="31" t="str">
        <f>TEXT(Table14[[#This Row],[Pay Date]],"ddd")</f>
        <v>Wed</v>
      </c>
      <c r="S569" s="34">
        <f>WORKDAY(Table14[[#This Row],[Pay Date]],-3,'Non working days'!$A$3:$A$598)</f>
        <v>45772</v>
      </c>
      <c r="T569" s="31" t="str">
        <f>TEXT(Table14[[#This Row],[Upload Date]],"ddd")</f>
        <v>Fri</v>
      </c>
      <c r="U569" s="34">
        <f>WORKDAY(Table14[[#This Row],[Upload Date]],-5,'Non working days'!$A$3:$A$598)</f>
        <v>45763</v>
      </c>
      <c r="V569" s="31" t="str">
        <f>TEXT(Table14[[#This Row],[Deadline for Variation Submission]],"ddd")</f>
        <v>Wed</v>
      </c>
      <c r="W569" s="29"/>
      <c r="X569" s="1"/>
    </row>
    <row r="570" spans="1:24" x14ac:dyDescent="0.3">
      <c r="A570" t="str">
        <f>CONCATENATE(Table14[[#This Row],[Cipher]], " ",Table14[[#This Row],[Payment Type]])</f>
        <v>WR Prescribing GMS</v>
      </c>
      <c r="B570" s="30" t="s">
        <v>220</v>
      </c>
      <c r="C570" s="30" t="s">
        <v>39</v>
      </c>
      <c r="D570" s="30" t="s">
        <v>221</v>
      </c>
      <c r="E570" s="30" t="s">
        <v>44</v>
      </c>
      <c r="F570" s="30" t="s">
        <v>51</v>
      </c>
      <c r="G570" s="30"/>
      <c r="H57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70" s="31" t="str">
        <f>TEXT(Table14[[#This Row],[Standard Payment Date]],"ddd")</f>
        <v>Wed</v>
      </c>
      <c r="J570" s="31" t="str">
        <f>IF(ISNA(MATCH(Table14[[#This Row],[Standard Payment Date]],'Non working days'!$A$3:$A$226,0)),"N","Y")</f>
        <v>N</v>
      </c>
      <c r="K570" s="31" t="str">
        <f>IF(OR(Table14[[#This Row],[Unmodified Day of Week]]="Sat",Table14[[#This Row],[Unmodified Day of Week]]="Sun"),"Y","N")</f>
        <v>N</v>
      </c>
      <c r="L570" s="31" t="str">
        <f>IF(OR(Table14[[#This Row],[Bank Holiday?]]="Y",Table14[[#This Row],[Weekend?]]="Y"),"Y","N")</f>
        <v>N</v>
      </c>
      <c r="M570" s="31">
        <f>IF(AND(Table14[[#This Row],[Late if non working day]]="Late",Table14[[#This Row],[BH or Weekend]]="Y"),1,0)</f>
        <v>0</v>
      </c>
      <c r="N570" s="33">
        <f>NETWORKDAYS($H$2,Table14[[#This Row],[Standard Payment Date]],'Non working days'!$A$3:$A$27)</f>
        <v>20</v>
      </c>
      <c r="O570" s="33">
        <f>Table14[[#This Row],[NetWorkDays]]-1</f>
        <v>19</v>
      </c>
      <c r="P570" s="33">
        <f>Table14[[#This Row],[NetWorkDays]]</f>
        <v>20</v>
      </c>
      <c r="Q57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70" s="31" t="str">
        <f>TEXT(Table14[[#This Row],[Pay Date]],"ddd")</f>
        <v>Wed</v>
      </c>
      <c r="S570" s="34">
        <f>WORKDAY(Table14[[#This Row],[Pay Date]],-3,'Non working days'!$A$3:$A$598)</f>
        <v>45772</v>
      </c>
      <c r="T570" s="31" t="str">
        <f>TEXT(Table14[[#This Row],[Upload Date]],"ddd")</f>
        <v>Fri</v>
      </c>
      <c r="U570" s="34">
        <f>WORKDAY(Table14[[#This Row],[Upload Date]],-5,'Non working days'!$A$3:$A$598)</f>
        <v>45763</v>
      </c>
      <c r="V570" s="31" t="str">
        <f>TEXT(Table14[[#This Row],[Deadline for Variation Submission]],"ddd")</f>
        <v>Wed</v>
      </c>
      <c r="W570" s="29"/>
      <c r="X570" s="1"/>
    </row>
    <row r="571" spans="1:24" x14ac:dyDescent="0.3">
      <c r="A571" t="str">
        <f>CONCATENATE(Table14[[#This Row],[Cipher]], " ",Table14[[#This Row],[Payment Type]])</f>
        <v>WR Prescribing PMS</v>
      </c>
      <c r="B571" s="30" t="s">
        <v>220</v>
      </c>
      <c r="C571" s="30" t="s">
        <v>39</v>
      </c>
      <c r="D571" s="30" t="s">
        <v>221</v>
      </c>
      <c r="E571" s="30" t="s">
        <v>45</v>
      </c>
      <c r="F571" s="30" t="s">
        <v>51</v>
      </c>
      <c r="G571" s="30"/>
      <c r="H57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71" s="31" t="str">
        <f>TEXT(Table14[[#This Row],[Standard Payment Date]],"ddd")</f>
        <v>Wed</v>
      </c>
      <c r="J571" s="31" t="str">
        <f>IF(ISNA(MATCH(Table14[[#This Row],[Standard Payment Date]],'Non working days'!$A$3:$A$226,0)),"N","Y")</f>
        <v>N</v>
      </c>
      <c r="K571" s="31" t="str">
        <f>IF(OR(Table14[[#This Row],[Unmodified Day of Week]]="Sat",Table14[[#This Row],[Unmodified Day of Week]]="Sun"),"Y","N")</f>
        <v>N</v>
      </c>
      <c r="L571" s="31" t="str">
        <f>IF(OR(Table14[[#This Row],[Bank Holiday?]]="Y",Table14[[#This Row],[Weekend?]]="Y"),"Y","N")</f>
        <v>N</v>
      </c>
      <c r="M571" s="31">
        <f>IF(AND(Table14[[#This Row],[Late if non working day]]="Late",Table14[[#This Row],[BH or Weekend]]="Y"),1,0)</f>
        <v>0</v>
      </c>
      <c r="N571" s="33">
        <f>NETWORKDAYS($H$2,Table14[[#This Row],[Standard Payment Date]],'Non working days'!$A$3:$A$27)</f>
        <v>20</v>
      </c>
      <c r="O571" s="33">
        <f>Table14[[#This Row],[NetWorkDays]]-1</f>
        <v>19</v>
      </c>
      <c r="P571" s="33">
        <f>Table14[[#This Row],[NetWorkDays]]</f>
        <v>20</v>
      </c>
      <c r="Q57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71" s="31" t="str">
        <f>TEXT(Table14[[#This Row],[Pay Date]],"ddd")</f>
        <v>Wed</v>
      </c>
      <c r="S571" s="34">
        <f>WORKDAY(Table14[[#This Row],[Pay Date]],-3,'Non working days'!$A$3:$A$598)</f>
        <v>45772</v>
      </c>
      <c r="T571" s="31" t="str">
        <f>TEXT(Table14[[#This Row],[Upload Date]],"ddd")</f>
        <v>Fri</v>
      </c>
      <c r="U571" s="34">
        <f>WORKDAY(Table14[[#This Row],[Upload Date]],-5,'Non working days'!$A$3:$A$598)</f>
        <v>45763</v>
      </c>
      <c r="V571" s="31" t="str">
        <f>TEXT(Table14[[#This Row],[Deadline for Variation Submission]],"ddd")</f>
        <v>Wed</v>
      </c>
      <c r="W571" s="29"/>
      <c r="X571" s="1"/>
    </row>
    <row r="572" spans="1:24" x14ac:dyDescent="0.3">
      <c r="A572" t="str">
        <f>CONCATENATE(Table14[[#This Row],[Cipher]], " ",Table14[[#This Row],[Payment Type]])</f>
        <v>YN Pharmacy</v>
      </c>
      <c r="B572" s="30" t="s">
        <v>222</v>
      </c>
      <c r="C572" s="30" t="s">
        <v>39</v>
      </c>
      <c r="D572" s="30" t="s">
        <v>223</v>
      </c>
      <c r="E572" s="31" t="s">
        <v>48</v>
      </c>
      <c r="F572" s="30">
        <v>14</v>
      </c>
      <c r="G572" s="31"/>
      <c r="H57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572" s="31" t="str">
        <f>TEXT(Table14[[#This Row],[Standard Payment Date]],"ddd")</f>
        <v>Mon</v>
      </c>
      <c r="J572" s="31" t="str">
        <f>IF(ISNA(MATCH(Table14[[#This Row],[Standard Payment Date]],'Non working days'!$A$3:$A$226,0)),"N","Y")</f>
        <v>N</v>
      </c>
      <c r="K572" s="31" t="str">
        <f>IF(OR(Table14[[#This Row],[Unmodified Day of Week]]="Sat",Table14[[#This Row],[Unmodified Day of Week]]="Sun"),"Y","N")</f>
        <v>N</v>
      </c>
      <c r="L572" s="31" t="str">
        <f>IF(OR(Table14[[#This Row],[Bank Holiday?]]="Y",Table14[[#This Row],[Weekend?]]="Y"),"Y","N")</f>
        <v>N</v>
      </c>
      <c r="M572" s="31">
        <f>IF(AND(Table14[[#This Row],[Late if non working day]]="Late",Table14[[#This Row],[BH or Weekend]]="Y"),1,0)</f>
        <v>0</v>
      </c>
      <c r="N572" s="33">
        <f>NETWORKDAYS($H$2,Table14[[#This Row],[Standard Payment Date]],'Non working days'!$A$3:$A$27)</f>
        <v>10</v>
      </c>
      <c r="O572" s="33">
        <f>Table14[[#This Row],[NetWorkDays]]-1</f>
        <v>9</v>
      </c>
      <c r="P572" s="33">
        <f>Table14[[#This Row],[NetWorkDays]]</f>
        <v>10</v>
      </c>
      <c r="Q57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572" s="31" t="str">
        <f>TEXT(Table14[[#This Row],[Pay Date]],"ddd")</f>
        <v>Mon</v>
      </c>
      <c r="S572" s="34">
        <f>WORKDAY(Table14[[#This Row],[Pay Date]],-3,'Non working days'!$A$3:$A$598)</f>
        <v>45756</v>
      </c>
      <c r="T572" s="31" t="str">
        <f>TEXT(Table14[[#This Row],[Upload Date]],"ddd")</f>
        <v>Wed</v>
      </c>
      <c r="U572" s="34">
        <f>WORKDAY(Table14[[#This Row],[Upload Date]],-5,'Non working days'!$A$3:$A$598)</f>
        <v>45749</v>
      </c>
      <c r="V572" s="31" t="str">
        <f>TEXT(Table14[[#This Row],[Deadline for Variation Submission]],"ddd")</f>
        <v>Wed</v>
      </c>
      <c r="W572" s="29"/>
      <c r="X572" s="1"/>
    </row>
    <row r="573" spans="1:24" x14ac:dyDescent="0.3">
      <c r="A573" t="str">
        <f>CONCATENATE(Table14[[#This Row],[Cipher]], " ",Table14[[#This Row],[Payment Type]])</f>
        <v>YN A/PMS</v>
      </c>
      <c r="B573" s="30" t="s">
        <v>222</v>
      </c>
      <c r="C573" s="30" t="s">
        <v>39</v>
      </c>
      <c r="D573" s="30" t="s">
        <v>223</v>
      </c>
      <c r="E573" s="31" t="s">
        <v>49</v>
      </c>
      <c r="F573" s="30">
        <v>15</v>
      </c>
      <c r="G573" s="30"/>
      <c r="H57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573" s="31" t="str">
        <f>TEXT(Table14[[#This Row],[Standard Payment Date]],"ddd")</f>
        <v>Tue</v>
      </c>
      <c r="J573" s="31" t="str">
        <f>IF(ISNA(MATCH(Table14[[#This Row],[Standard Payment Date]],'Non working days'!$A$3:$A$226,0)),"N","Y")</f>
        <v>N</v>
      </c>
      <c r="K573" s="31" t="str">
        <f>IF(OR(Table14[[#This Row],[Unmodified Day of Week]]="Sat",Table14[[#This Row],[Unmodified Day of Week]]="Sun"),"Y","N")</f>
        <v>N</v>
      </c>
      <c r="L573" s="31" t="str">
        <f>IF(OR(Table14[[#This Row],[Bank Holiday?]]="Y",Table14[[#This Row],[Weekend?]]="Y"),"Y","N")</f>
        <v>N</v>
      </c>
      <c r="M573" s="31">
        <f>IF(AND(Table14[[#This Row],[Late if non working day]]="Late",Table14[[#This Row],[BH or Weekend]]="Y"),1,0)</f>
        <v>0</v>
      </c>
      <c r="N573" s="33">
        <f>NETWORKDAYS($H$2,Table14[[#This Row],[Standard Payment Date]],'Non working days'!$A$3:$A$27)</f>
        <v>11</v>
      </c>
      <c r="O573" s="33">
        <f>Table14[[#This Row],[NetWorkDays]]-1</f>
        <v>10</v>
      </c>
      <c r="P573" s="33">
        <f>Table14[[#This Row],[NetWorkDays]]</f>
        <v>11</v>
      </c>
      <c r="Q57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573" s="31" t="str">
        <f>TEXT(Table14[[#This Row],[Pay Date]],"ddd")</f>
        <v>Tue</v>
      </c>
      <c r="S573" s="34">
        <f>WORKDAY(Table14[[#This Row],[Pay Date]],-3,'Non working days'!$A$3:$A$598)</f>
        <v>45757</v>
      </c>
      <c r="T573" s="31" t="str">
        <f>TEXT(Table14[[#This Row],[Upload Date]],"ddd")</f>
        <v>Thu</v>
      </c>
      <c r="U573" s="34">
        <f>WORKDAY(Table14[[#This Row],[Upload Date]],-5,'Non working days'!$A$3:$A$598)</f>
        <v>45750</v>
      </c>
      <c r="V573" s="31" t="str">
        <f>TEXT(Table14[[#This Row],[Deadline for Variation Submission]],"ddd")</f>
        <v>Thu</v>
      </c>
      <c r="W573" s="29"/>
      <c r="X573" s="1"/>
    </row>
    <row r="574" spans="1:24" x14ac:dyDescent="0.3">
      <c r="A574" t="str">
        <f>CONCATENATE(Table14[[#This Row],[Cipher]], " ",Table14[[#This Row],[Payment Type]])</f>
        <v>YN Registrar PMS</v>
      </c>
      <c r="B574" s="30" t="s">
        <v>222</v>
      </c>
      <c r="C574" s="30" t="s">
        <v>39</v>
      </c>
      <c r="D574" s="30" t="s">
        <v>223</v>
      </c>
      <c r="E574" s="31" t="s">
        <v>47</v>
      </c>
      <c r="F574" s="30">
        <v>15</v>
      </c>
      <c r="G574" s="31"/>
      <c r="H57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45762</v>
      </c>
      <c r="I574" s="31" t="str">
        <f>TEXT(Table14[[#This Row],[Standard Payment Date]],"ddd")</f>
        <v>Tue</v>
      </c>
      <c r="J574" s="31" t="str">
        <f>IF(ISNA(MATCH(Table14[[#This Row],[Standard Payment Date]],'Non working days'!$A$3:$A$226,0)),"N","Y")</f>
        <v>N</v>
      </c>
      <c r="K574" s="31" t="str">
        <f>IF(OR(Table14[[#This Row],[Unmodified Day of Week]]="Sat",Table14[[#This Row],[Unmodified Day of Week]]="Sun"),"Y","N")</f>
        <v>N</v>
      </c>
      <c r="L574" s="31" t="str">
        <f>IF(OR(Table14[[#This Row],[Bank Holiday?]]="Y",Table14[[#This Row],[Weekend?]]="Y"),"Y","N")</f>
        <v>N</v>
      </c>
      <c r="M574" s="31">
        <f>IF(AND(Table14[[#This Row],[Late if non working day]]="Late",Table14[[#This Row],[BH or Weekend]]="Y"),1,0)</f>
        <v>0</v>
      </c>
      <c r="N574" s="33">
        <f>NETWORKDAYS($H$2,Table14[[#This Row],[Standard Payment Date]],'Non working days'!$A$3:$A$27)</f>
        <v>11</v>
      </c>
      <c r="O574" s="33">
        <f>Table14[[#This Row],[NetWorkDays]]-1</f>
        <v>10</v>
      </c>
      <c r="P574" s="33">
        <f>Table14[[#This Row],[NetWorkDays]]</f>
        <v>11</v>
      </c>
      <c r="Q57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45762</v>
      </c>
      <c r="R574" s="31" t="str">
        <f>TEXT(Table14[[#This Row],[Pay Date]],"ddd")</f>
        <v>Tue</v>
      </c>
      <c r="S574" s="34">
        <f>WORKDAY(Table14[[#This Row],[Pay Date]],-3,'Non working days'!$A$3:$A$598)</f>
        <v>45757</v>
      </c>
      <c r="T574" s="31" t="str">
        <f>TEXT(Table14[[#This Row],[Upload Date]],"ddd")</f>
        <v>Thu</v>
      </c>
      <c r="U574" s="34">
        <f>WORKDAY(Table14[[#This Row],[Upload Date]],-5,'Non working days'!$A$3:$A$598)</f>
        <v>45750</v>
      </c>
      <c r="V574" s="31" t="str">
        <f>TEXT(Table14[[#This Row],[Deadline for Variation Submission]],"ddd")</f>
        <v>Thu</v>
      </c>
      <c r="W574" s="29"/>
      <c r="X574" s="1"/>
    </row>
    <row r="575" spans="1:24" x14ac:dyDescent="0.3">
      <c r="A575" t="str">
        <f>CONCATENATE(Table14[[#This Row],[Cipher]], " ",Table14[[#This Row],[Payment Type]])</f>
        <v>YN GMS</v>
      </c>
      <c r="B575" s="30" t="s">
        <v>222</v>
      </c>
      <c r="C575" s="30" t="s">
        <v>39</v>
      </c>
      <c r="D575" s="30" t="s">
        <v>223</v>
      </c>
      <c r="E575" s="30" t="s">
        <v>50</v>
      </c>
      <c r="F575" s="30" t="s">
        <v>51</v>
      </c>
      <c r="G575" s="31"/>
      <c r="H57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75" s="31" t="str">
        <f>TEXT(Table14[[#This Row],[Standard Payment Date]],"ddd")</f>
        <v>Wed</v>
      </c>
      <c r="J575" s="31" t="str">
        <f>IF(ISNA(MATCH(Table14[[#This Row],[Standard Payment Date]],'Non working days'!$A$3:$A$226,0)),"N","Y")</f>
        <v>N</v>
      </c>
      <c r="K575" s="31" t="str">
        <f>IF(OR(Table14[[#This Row],[Unmodified Day of Week]]="Sat",Table14[[#This Row],[Unmodified Day of Week]]="Sun"),"Y","N")</f>
        <v>N</v>
      </c>
      <c r="L575" s="31" t="str">
        <f>IF(OR(Table14[[#This Row],[Bank Holiday?]]="Y",Table14[[#This Row],[Weekend?]]="Y"),"Y","N")</f>
        <v>N</v>
      </c>
      <c r="M575" s="31">
        <f>IF(AND(Table14[[#This Row],[Late if non working day]]="Late",Table14[[#This Row],[BH or Weekend]]="Y"),1,0)</f>
        <v>0</v>
      </c>
      <c r="N575" s="33">
        <f>NETWORKDAYS($H$2,Table14[[#This Row],[Standard Payment Date]],'Non working days'!$A$3:$A$27)</f>
        <v>20</v>
      </c>
      <c r="O575" s="33">
        <f>Table14[[#This Row],[NetWorkDays]]-1</f>
        <v>19</v>
      </c>
      <c r="P575" s="33">
        <f>Table14[[#This Row],[NetWorkDays]]</f>
        <v>20</v>
      </c>
      <c r="Q57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75" s="31" t="str">
        <f>TEXT(Table14[[#This Row],[Pay Date]],"ddd")</f>
        <v>Wed</v>
      </c>
      <c r="S575" s="34">
        <f>WORKDAY(Table14[[#This Row],[Pay Date]],-3,'Non working days'!$A$3:$A$598)</f>
        <v>45772</v>
      </c>
      <c r="T575" s="31" t="str">
        <f>TEXT(Table14[[#This Row],[Upload Date]],"ddd")</f>
        <v>Fri</v>
      </c>
      <c r="U575" s="34">
        <f>WORKDAY(Table14[[#This Row],[Upload Date]],-5,'Non working days'!$A$3:$A$598)</f>
        <v>45763</v>
      </c>
      <c r="V575" s="31" t="str">
        <f>TEXT(Table14[[#This Row],[Deadline for Variation Submission]],"ddd")</f>
        <v>Wed</v>
      </c>
      <c r="W575" s="29"/>
      <c r="X575" s="1"/>
    </row>
    <row r="576" spans="1:24" x14ac:dyDescent="0.3">
      <c r="A576" t="str">
        <f>CONCATENATE(Table14[[#This Row],[Cipher]], " ",Table14[[#This Row],[Payment Type]])</f>
        <v>YN Registrar GMS</v>
      </c>
      <c r="B576" s="30" t="s">
        <v>222</v>
      </c>
      <c r="C576" s="30" t="s">
        <v>39</v>
      </c>
      <c r="D576" s="30" t="s">
        <v>223</v>
      </c>
      <c r="E576" s="31" t="s">
        <v>46</v>
      </c>
      <c r="F576" s="30" t="s">
        <v>51</v>
      </c>
      <c r="G576" s="31"/>
      <c r="H57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76" s="31" t="str">
        <f>TEXT(Table14[[#This Row],[Standard Payment Date]],"ddd")</f>
        <v>Wed</v>
      </c>
      <c r="J576" s="31" t="str">
        <f>IF(ISNA(MATCH(Table14[[#This Row],[Standard Payment Date]],'Non working days'!$A$3:$A$226,0)),"N","Y")</f>
        <v>N</v>
      </c>
      <c r="K576" s="31" t="str">
        <f>IF(OR(Table14[[#This Row],[Unmodified Day of Week]]="Sat",Table14[[#This Row],[Unmodified Day of Week]]="Sun"),"Y","N")</f>
        <v>N</v>
      </c>
      <c r="L576" s="31" t="str">
        <f>IF(OR(Table14[[#This Row],[Bank Holiday?]]="Y",Table14[[#This Row],[Weekend?]]="Y"),"Y","N")</f>
        <v>N</v>
      </c>
      <c r="M576" s="31">
        <f>IF(AND(Table14[[#This Row],[Late if non working day]]="Late",Table14[[#This Row],[BH or Weekend]]="Y"),1,0)</f>
        <v>0</v>
      </c>
      <c r="N576" s="33">
        <f>NETWORKDAYS($H$2,Table14[[#This Row],[Standard Payment Date]],'Non working days'!$A$3:$A$27)</f>
        <v>20</v>
      </c>
      <c r="O576" s="33">
        <f>Table14[[#This Row],[NetWorkDays]]-1</f>
        <v>19</v>
      </c>
      <c r="P576" s="33">
        <f>Table14[[#This Row],[NetWorkDays]]</f>
        <v>20</v>
      </c>
      <c r="Q57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76" s="31" t="str">
        <f>TEXT(Table14[[#This Row],[Pay Date]],"ddd")</f>
        <v>Wed</v>
      </c>
      <c r="S576" s="34">
        <f>WORKDAY(Table14[[#This Row],[Pay Date]],-3,'Non working days'!$A$3:$A$598)</f>
        <v>45772</v>
      </c>
      <c r="T576" s="31" t="str">
        <f>TEXT(Table14[[#This Row],[Upload Date]],"ddd")</f>
        <v>Fri</v>
      </c>
      <c r="U576" s="34">
        <f>WORKDAY(Table14[[#This Row],[Upload Date]],-5,'Non working days'!$A$3:$A$598)</f>
        <v>45763</v>
      </c>
      <c r="V576" s="31" t="str">
        <f>TEXT(Table14[[#This Row],[Deadline for Variation Submission]],"ddd")</f>
        <v>Wed</v>
      </c>
      <c r="W576" s="29"/>
      <c r="X576" s="1"/>
    </row>
    <row r="577" spans="1:24" x14ac:dyDescent="0.3">
      <c r="A577" t="str">
        <f>CONCATENATE(Table14[[#This Row],[Cipher]], " ",Table14[[#This Row],[Payment Type]])</f>
        <v>YN Dispensing GMS</v>
      </c>
      <c r="B577" s="30" t="s">
        <v>222</v>
      </c>
      <c r="C577" s="30" t="s">
        <v>39</v>
      </c>
      <c r="D577" s="30" t="s">
        <v>223</v>
      </c>
      <c r="E577" s="31" t="s">
        <v>41</v>
      </c>
      <c r="F577" s="30" t="s">
        <v>51</v>
      </c>
      <c r="G577" s="30"/>
      <c r="H57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77" s="31" t="str">
        <f>TEXT(Table14[[#This Row],[Standard Payment Date]],"ddd")</f>
        <v>Wed</v>
      </c>
      <c r="J577" s="31" t="str">
        <f>IF(ISNA(MATCH(Table14[[#This Row],[Standard Payment Date]],'Non working days'!$A$3:$A$226,0)),"N","Y")</f>
        <v>N</v>
      </c>
      <c r="K577" s="31" t="str">
        <f>IF(OR(Table14[[#This Row],[Unmodified Day of Week]]="Sat",Table14[[#This Row],[Unmodified Day of Week]]="Sun"),"Y","N")</f>
        <v>N</v>
      </c>
      <c r="L577" s="31" t="str">
        <f>IF(OR(Table14[[#This Row],[Bank Holiday?]]="Y",Table14[[#This Row],[Weekend?]]="Y"),"Y","N")</f>
        <v>N</v>
      </c>
      <c r="M577" s="31">
        <f>IF(AND(Table14[[#This Row],[Late if non working day]]="Late",Table14[[#This Row],[BH or Weekend]]="Y"),1,0)</f>
        <v>0</v>
      </c>
      <c r="N577" s="33">
        <f>NETWORKDAYS($H$2,Table14[[#This Row],[Standard Payment Date]],'Non working days'!$A$3:$A$27)</f>
        <v>20</v>
      </c>
      <c r="O577" s="33">
        <f>Table14[[#This Row],[NetWorkDays]]-1</f>
        <v>19</v>
      </c>
      <c r="P577" s="33">
        <f>Table14[[#This Row],[NetWorkDays]]</f>
        <v>20</v>
      </c>
      <c r="Q57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77" s="31" t="str">
        <f>TEXT(Table14[[#This Row],[Pay Date]],"ddd")</f>
        <v>Wed</v>
      </c>
      <c r="S577" s="34">
        <f>WORKDAY(Table14[[#This Row],[Pay Date]],-3,'Non working days'!$A$3:$A$598)</f>
        <v>45772</v>
      </c>
      <c r="T577" s="31" t="str">
        <f>TEXT(Table14[[#This Row],[Upload Date]],"ddd")</f>
        <v>Fri</v>
      </c>
      <c r="U577" s="34">
        <f>WORKDAY(Table14[[#This Row],[Upload Date]],-5,'Non working days'!$A$3:$A$598)</f>
        <v>45763</v>
      </c>
      <c r="V577" s="31" t="str">
        <f>TEXT(Table14[[#This Row],[Deadline for Variation Submission]],"ddd")</f>
        <v>Wed</v>
      </c>
      <c r="W577" s="29"/>
      <c r="X577" s="1"/>
    </row>
    <row r="578" spans="1:24" x14ac:dyDescent="0.3">
      <c r="A578" t="str">
        <f>CONCATENATE(Table14[[#This Row],[Cipher]], " ",Table14[[#This Row],[Payment Type]])</f>
        <v>YN Dispensing PMS</v>
      </c>
      <c r="B578" s="30" t="s">
        <v>222</v>
      </c>
      <c r="C578" s="30" t="s">
        <v>39</v>
      </c>
      <c r="D578" s="30" t="s">
        <v>223</v>
      </c>
      <c r="E578" s="30" t="s">
        <v>43</v>
      </c>
      <c r="F578" s="30" t="s">
        <v>51</v>
      </c>
      <c r="G578" s="30"/>
      <c r="H57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78" s="31" t="str">
        <f>TEXT(Table14[[#This Row],[Standard Payment Date]],"ddd")</f>
        <v>Wed</v>
      </c>
      <c r="J578" s="31" t="str">
        <f>IF(ISNA(MATCH(Table14[[#This Row],[Standard Payment Date]],'Non working days'!$A$3:$A$226,0)),"N","Y")</f>
        <v>N</v>
      </c>
      <c r="K578" s="31" t="str">
        <f>IF(OR(Table14[[#This Row],[Unmodified Day of Week]]="Sat",Table14[[#This Row],[Unmodified Day of Week]]="Sun"),"Y","N")</f>
        <v>N</v>
      </c>
      <c r="L578" s="31" t="str">
        <f>IF(OR(Table14[[#This Row],[Bank Holiday?]]="Y",Table14[[#This Row],[Weekend?]]="Y"),"Y","N")</f>
        <v>N</v>
      </c>
      <c r="M578" s="31">
        <f>IF(AND(Table14[[#This Row],[Late if non working day]]="Late",Table14[[#This Row],[BH or Weekend]]="Y"),1,0)</f>
        <v>0</v>
      </c>
      <c r="N578" s="33">
        <f>NETWORKDAYS($H$2,Table14[[#This Row],[Standard Payment Date]],'Non working days'!$A$3:$A$27)</f>
        <v>20</v>
      </c>
      <c r="O578" s="33">
        <f>Table14[[#This Row],[NetWorkDays]]-1</f>
        <v>19</v>
      </c>
      <c r="P578" s="33">
        <f>Table14[[#This Row],[NetWorkDays]]</f>
        <v>20</v>
      </c>
      <c r="Q57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78" s="31" t="str">
        <f>TEXT(Table14[[#This Row],[Pay Date]],"ddd")</f>
        <v>Wed</v>
      </c>
      <c r="S578" s="34">
        <f>WORKDAY(Table14[[#This Row],[Pay Date]],-3,'Non working days'!$A$3:$A$598)</f>
        <v>45772</v>
      </c>
      <c r="T578" s="31" t="str">
        <f>TEXT(Table14[[#This Row],[Upload Date]],"ddd")</f>
        <v>Fri</v>
      </c>
      <c r="U578" s="34">
        <f>WORKDAY(Table14[[#This Row],[Upload Date]],-5,'Non working days'!$A$3:$A$598)</f>
        <v>45763</v>
      </c>
      <c r="V578" s="31" t="str">
        <f>TEXT(Table14[[#This Row],[Deadline for Variation Submission]],"ddd")</f>
        <v>Wed</v>
      </c>
      <c r="W578" s="29"/>
      <c r="X578" s="1"/>
    </row>
    <row r="579" spans="1:24" x14ac:dyDescent="0.3">
      <c r="A579" t="str">
        <f>CONCATENATE(Table14[[#This Row],[Cipher]], " ",Table14[[#This Row],[Payment Type]])</f>
        <v>YN Prescribing GMS</v>
      </c>
      <c r="B579" s="30" t="s">
        <v>222</v>
      </c>
      <c r="C579" s="30" t="s">
        <v>39</v>
      </c>
      <c r="D579" s="30" t="s">
        <v>223</v>
      </c>
      <c r="E579" s="30" t="s">
        <v>44</v>
      </c>
      <c r="F579" s="30" t="s">
        <v>51</v>
      </c>
      <c r="G579" s="30"/>
      <c r="H57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79" s="31" t="str">
        <f>TEXT(Table14[[#This Row],[Standard Payment Date]],"ddd")</f>
        <v>Wed</v>
      </c>
      <c r="J579" s="31" t="str">
        <f>IF(ISNA(MATCH(Table14[[#This Row],[Standard Payment Date]],'Non working days'!$A$3:$A$226,0)),"N","Y")</f>
        <v>N</v>
      </c>
      <c r="K579" s="31" t="str">
        <f>IF(OR(Table14[[#This Row],[Unmodified Day of Week]]="Sat",Table14[[#This Row],[Unmodified Day of Week]]="Sun"),"Y","N")</f>
        <v>N</v>
      </c>
      <c r="L579" s="31" t="str">
        <f>IF(OR(Table14[[#This Row],[Bank Holiday?]]="Y",Table14[[#This Row],[Weekend?]]="Y"),"Y","N")</f>
        <v>N</v>
      </c>
      <c r="M579" s="31">
        <f>IF(AND(Table14[[#This Row],[Late if non working day]]="Late",Table14[[#This Row],[BH or Weekend]]="Y"),1,0)</f>
        <v>0</v>
      </c>
      <c r="N579" s="33">
        <f>NETWORKDAYS($H$2,Table14[[#This Row],[Standard Payment Date]],'Non working days'!$A$3:$A$27)</f>
        <v>20</v>
      </c>
      <c r="O579" s="33">
        <f>Table14[[#This Row],[NetWorkDays]]-1</f>
        <v>19</v>
      </c>
      <c r="P579" s="33">
        <f>Table14[[#This Row],[NetWorkDays]]</f>
        <v>20</v>
      </c>
      <c r="Q57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79" s="31" t="str">
        <f>TEXT(Table14[[#This Row],[Pay Date]],"ddd")</f>
        <v>Wed</v>
      </c>
      <c r="S579" s="34">
        <f>WORKDAY(Table14[[#This Row],[Pay Date]],-3,'Non working days'!$A$3:$A$598)</f>
        <v>45772</v>
      </c>
      <c r="T579" s="31" t="str">
        <f>TEXT(Table14[[#This Row],[Upload Date]],"ddd")</f>
        <v>Fri</v>
      </c>
      <c r="U579" s="34">
        <f>WORKDAY(Table14[[#This Row],[Upload Date]],-5,'Non working days'!$A$3:$A$598)</f>
        <v>45763</v>
      </c>
      <c r="V579" s="31" t="str">
        <f>TEXT(Table14[[#This Row],[Deadline for Variation Submission]],"ddd")</f>
        <v>Wed</v>
      </c>
      <c r="W579" s="29"/>
      <c r="X579" s="1"/>
    </row>
    <row r="580" spans="1:24" x14ac:dyDescent="0.3">
      <c r="A580" t="str">
        <f>CONCATENATE(Table14[[#This Row],[Cipher]], " ",Table14[[#This Row],[Payment Type]])</f>
        <v>YN Prescribing PMS</v>
      </c>
      <c r="B580" s="30" t="s">
        <v>222</v>
      </c>
      <c r="C580" s="30" t="s">
        <v>39</v>
      </c>
      <c r="D580" s="30" t="s">
        <v>223</v>
      </c>
      <c r="E580" s="30" t="s">
        <v>45</v>
      </c>
      <c r="F580" s="30" t="s">
        <v>51</v>
      </c>
      <c r="G580" s="30"/>
      <c r="H58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80" s="31" t="str">
        <f>TEXT(Table14[[#This Row],[Standard Payment Date]],"ddd")</f>
        <v>Wed</v>
      </c>
      <c r="J580" s="31" t="str">
        <f>IF(ISNA(MATCH(Table14[[#This Row],[Standard Payment Date]],'Non working days'!$A$3:$A$226,0)),"N","Y")</f>
        <v>N</v>
      </c>
      <c r="K580" s="31" t="str">
        <f>IF(OR(Table14[[#This Row],[Unmodified Day of Week]]="Sat",Table14[[#This Row],[Unmodified Day of Week]]="Sun"),"Y","N")</f>
        <v>N</v>
      </c>
      <c r="L580" s="31" t="str">
        <f>IF(OR(Table14[[#This Row],[Bank Holiday?]]="Y",Table14[[#This Row],[Weekend?]]="Y"),"Y","N")</f>
        <v>N</v>
      </c>
      <c r="M580" s="31">
        <f>IF(AND(Table14[[#This Row],[Late if non working day]]="Late",Table14[[#This Row],[BH or Weekend]]="Y"),1,0)</f>
        <v>0</v>
      </c>
      <c r="N580" s="33">
        <f>NETWORKDAYS($H$2,Table14[[#This Row],[Standard Payment Date]],'Non working days'!$A$3:$A$27)</f>
        <v>20</v>
      </c>
      <c r="O580" s="33">
        <f>Table14[[#This Row],[NetWorkDays]]-1</f>
        <v>19</v>
      </c>
      <c r="P580" s="33">
        <f>Table14[[#This Row],[NetWorkDays]]</f>
        <v>20</v>
      </c>
      <c r="Q580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80" s="31" t="str">
        <f>TEXT(Table14[[#This Row],[Pay Date]],"ddd")</f>
        <v>Wed</v>
      </c>
      <c r="S580" s="34">
        <f>WORKDAY(Table14[[#This Row],[Pay Date]],-3,'Non working days'!$A$3:$A$598)</f>
        <v>45772</v>
      </c>
      <c r="T580" s="31" t="str">
        <f>TEXT(Table14[[#This Row],[Upload Date]],"ddd")</f>
        <v>Fri</v>
      </c>
      <c r="U580" s="34">
        <f>WORKDAY(Table14[[#This Row],[Upload Date]],-5,'Non working days'!$A$3:$A$598)</f>
        <v>45763</v>
      </c>
      <c r="V580" s="31" t="str">
        <f>TEXT(Table14[[#This Row],[Deadline for Variation Submission]],"ddd")</f>
        <v>Wed</v>
      </c>
      <c r="W580" s="29"/>
      <c r="X580" s="1"/>
    </row>
    <row r="581" spans="1:24" x14ac:dyDescent="0.3">
      <c r="A581" t="str">
        <f>CONCATENATE(Table14[[#This Row],[Cipher]], " ",Table14[[#This Row],[Payment Type]])</f>
        <v>YW Dispensing GMS</v>
      </c>
      <c r="B581" s="30" t="s">
        <v>224</v>
      </c>
      <c r="C581" s="30" t="s">
        <v>39</v>
      </c>
      <c r="D581" s="30" t="s">
        <v>225</v>
      </c>
      <c r="E581" s="31" t="s">
        <v>41</v>
      </c>
      <c r="F581" s="30" t="s">
        <v>42</v>
      </c>
      <c r="G581" s="30"/>
      <c r="H58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581" s="31" t="str">
        <f>TEXT(Table14[[#This Row],[Standard Payment Date]],"ddd")</f>
        <v>Tue</v>
      </c>
      <c r="J581" s="31" t="str">
        <f>IF(ISNA(MATCH(Table14[[#This Row],[Standard Payment Date]],'Non working days'!$A$3:$A$226,0)),"N","Y")</f>
        <v>N</v>
      </c>
      <c r="K581" s="31" t="str">
        <f>IF(OR(Table14[[#This Row],[Unmodified Day of Week]]="Sat",Table14[[#This Row],[Unmodified Day of Week]]="Sun"),"Y","N")</f>
        <v>N</v>
      </c>
      <c r="L581" s="31" t="str">
        <f>IF(OR(Table14[[#This Row],[Bank Holiday?]]="Y",Table14[[#This Row],[Weekend?]]="Y"),"Y","N")</f>
        <v>N</v>
      </c>
      <c r="M581" s="31">
        <f>IF(AND(Table14[[#This Row],[Late if non working day]]="Late",Table14[[#This Row],[BH or Weekend]]="Y"),1,0)</f>
        <v>0</v>
      </c>
      <c r="N581" s="33">
        <f>NETWORKDAYS($H$2,Table14[[#This Row],[Standard Payment Date]],'Non working days'!$A$3:$A$27)</f>
        <v>1</v>
      </c>
      <c r="O581" s="33">
        <f>Table14[[#This Row],[NetWorkDays]]-1</f>
        <v>0</v>
      </c>
      <c r="P581" s="33">
        <f>Table14[[#This Row],[NetWorkDays]]</f>
        <v>1</v>
      </c>
      <c r="Q581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581" s="31" t="str">
        <f>TEXT(Table14[[#This Row],[Pay Date]],"ddd")</f>
        <v>Tue</v>
      </c>
      <c r="S581" s="34">
        <f>WORKDAY(Table14[[#This Row],[Pay Date]],-3,'Non working days'!$A$3:$A$598)</f>
        <v>45743</v>
      </c>
      <c r="T581" s="31" t="str">
        <f>TEXT(Table14[[#This Row],[Upload Date]],"ddd")</f>
        <v>Thu</v>
      </c>
      <c r="U581" s="34">
        <f>WORKDAY(Table14[[#This Row],[Upload Date]],-5,'Non working days'!$A$3:$A$598)</f>
        <v>45736</v>
      </c>
      <c r="V581" s="31" t="str">
        <f>TEXT(Table14[[#This Row],[Deadline for Variation Submission]],"ddd")</f>
        <v>Thu</v>
      </c>
      <c r="W581" s="29"/>
      <c r="X581" s="1"/>
    </row>
    <row r="582" spans="1:24" x14ac:dyDescent="0.3">
      <c r="A582" t="str">
        <f>CONCATENATE(Table14[[#This Row],[Cipher]], " ",Table14[[#This Row],[Payment Type]])</f>
        <v>YW Dispensing PMS</v>
      </c>
      <c r="B582" s="30" t="s">
        <v>224</v>
      </c>
      <c r="C582" s="30" t="s">
        <v>39</v>
      </c>
      <c r="D582" s="30" t="s">
        <v>225</v>
      </c>
      <c r="E582" s="30" t="s">
        <v>43</v>
      </c>
      <c r="F582" s="30" t="s">
        <v>42</v>
      </c>
      <c r="G582" s="30"/>
      <c r="H58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582" s="31" t="str">
        <f>TEXT(Table14[[#This Row],[Standard Payment Date]],"ddd")</f>
        <v>Tue</v>
      </c>
      <c r="J582" s="31" t="str">
        <f>IF(ISNA(MATCH(Table14[[#This Row],[Standard Payment Date]],'Non working days'!$A$3:$A$226,0)),"N","Y")</f>
        <v>N</v>
      </c>
      <c r="K582" s="31" t="str">
        <f>IF(OR(Table14[[#This Row],[Unmodified Day of Week]]="Sat",Table14[[#This Row],[Unmodified Day of Week]]="Sun"),"Y","N")</f>
        <v>N</v>
      </c>
      <c r="L582" s="31" t="str">
        <f>IF(OR(Table14[[#This Row],[Bank Holiday?]]="Y",Table14[[#This Row],[Weekend?]]="Y"),"Y","N")</f>
        <v>N</v>
      </c>
      <c r="M582" s="31">
        <f>IF(AND(Table14[[#This Row],[Late if non working day]]="Late",Table14[[#This Row],[BH or Weekend]]="Y"),1,0)</f>
        <v>0</v>
      </c>
      <c r="N582" s="33">
        <f>NETWORKDAYS($H$2,Table14[[#This Row],[Standard Payment Date]],'Non working days'!$A$3:$A$27)</f>
        <v>1</v>
      </c>
      <c r="O582" s="33">
        <f>Table14[[#This Row],[NetWorkDays]]-1</f>
        <v>0</v>
      </c>
      <c r="P582" s="33">
        <f>Table14[[#This Row],[NetWorkDays]]</f>
        <v>1</v>
      </c>
      <c r="Q582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582" s="31" t="str">
        <f>TEXT(Table14[[#This Row],[Pay Date]],"ddd")</f>
        <v>Tue</v>
      </c>
      <c r="S582" s="34">
        <f>WORKDAY(Table14[[#This Row],[Pay Date]],-3,'Non working days'!$A$3:$A$598)</f>
        <v>45743</v>
      </c>
      <c r="T582" s="31" t="str">
        <f>TEXT(Table14[[#This Row],[Upload Date]],"ddd")</f>
        <v>Thu</v>
      </c>
      <c r="U582" s="34">
        <f>WORKDAY(Table14[[#This Row],[Upload Date]],-5,'Non working days'!$A$3:$A$598)</f>
        <v>45736</v>
      </c>
      <c r="V582" s="31" t="str">
        <f>TEXT(Table14[[#This Row],[Deadline for Variation Submission]],"ddd")</f>
        <v>Thu</v>
      </c>
      <c r="W582" s="29"/>
      <c r="X582" s="1"/>
    </row>
    <row r="583" spans="1:24" x14ac:dyDescent="0.3">
      <c r="A583" t="str">
        <f>CONCATENATE(Table14[[#This Row],[Cipher]], " ",Table14[[#This Row],[Payment Type]])</f>
        <v>YW Prescribing GMS</v>
      </c>
      <c r="B583" s="30" t="s">
        <v>224</v>
      </c>
      <c r="C583" s="30" t="s">
        <v>39</v>
      </c>
      <c r="D583" s="30" t="s">
        <v>225</v>
      </c>
      <c r="E583" s="30" t="s">
        <v>44</v>
      </c>
      <c r="F583" s="30" t="s">
        <v>42</v>
      </c>
      <c r="G583" s="30"/>
      <c r="H58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583" s="31" t="str">
        <f>TEXT(Table14[[#This Row],[Standard Payment Date]],"ddd")</f>
        <v>Tue</v>
      </c>
      <c r="J583" s="31" t="str">
        <f>IF(ISNA(MATCH(Table14[[#This Row],[Standard Payment Date]],'Non working days'!$A$3:$A$226,0)),"N","Y")</f>
        <v>N</v>
      </c>
      <c r="K583" s="31" t="str">
        <f>IF(OR(Table14[[#This Row],[Unmodified Day of Week]]="Sat",Table14[[#This Row],[Unmodified Day of Week]]="Sun"),"Y","N")</f>
        <v>N</v>
      </c>
      <c r="L583" s="31" t="str">
        <f>IF(OR(Table14[[#This Row],[Bank Holiday?]]="Y",Table14[[#This Row],[Weekend?]]="Y"),"Y","N")</f>
        <v>N</v>
      </c>
      <c r="M583" s="31">
        <f>IF(AND(Table14[[#This Row],[Late if non working day]]="Late",Table14[[#This Row],[BH or Weekend]]="Y"),1,0)</f>
        <v>0</v>
      </c>
      <c r="N583" s="33">
        <f>NETWORKDAYS($H$2,Table14[[#This Row],[Standard Payment Date]],'Non working days'!$A$3:$A$27)</f>
        <v>1</v>
      </c>
      <c r="O583" s="33">
        <f>Table14[[#This Row],[NetWorkDays]]-1</f>
        <v>0</v>
      </c>
      <c r="P583" s="33">
        <f>Table14[[#This Row],[NetWorkDays]]</f>
        <v>1</v>
      </c>
      <c r="Q583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583" s="31" t="str">
        <f>TEXT(Table14[[#This Row],[Pay Date]],"ddd")</f>
        <v>Tue</v>
      </c>
      <c r="S583" s="34">
        <f>WORKDAY(Table14[[#This Row],[Pay Date]],-3,'Non working days'!$A$3:$A$598)</f>
        <v>45743</v>
      </c>
      <c r="T583" s="31" t="str">
        <f>TEXT(Table14[[#This Row],[Upload Date]],"ddd")</f>
        <v>Thu</v>
      </c>
      <c r="U583" s="34">
        <f>WORKDAY(Table14[[#This Row],[Upload Date]],-5,'Non working days'!$A$3:$A$598)</f>
        <v>45736</v>
      </c>
      <c r="V583" s="31" t="str">
        <f>TEXT(Table14[[#This Row],[Deadline for Variation Submission]],"ddd")</f>
        <v>Thu</v>
      </c>
      <c r="W583" s="29"/>
      <c r="X583" s="1"/>
    </row>
    <row r="584" spans="1:24" x14ac:dyDescent="0.3">
      <c r="A584" t="str">
        <f>CONCATENATE(Table14[[#This Row],[Cipher]], " ",Table14[[#This Row],[Payment Type]])</f>
        <v>YW Prescribing PMS</v>
      </c>
      <c r="B584" s="30" t="s">
        <v>224</v>
      </c>
      <c r="C584" s="30" t="s">
        <v>39</v>
      </c>
      <c r="D584" s="30" t="s">
        <v>225</v>
      </c>
      <c r="E584" s="30" t="s">
        <v>45</v>
      </c>
      <c r="F584" s="30" t="s">
        <v>42</v>
      </c>
      <c r="G584" s="30"/>
      <c r="H58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45748</v>
      </c>
      <c r="I584" s="31" t="str">
        <f>TEXT(Table14[[#This Row],[Standard Payment Date]],"ddd")</f>
        <v>Tue</v>
      </c>
      <c r="J584" s="31" t="str">
        <f>IF(ISNA(MATCH(Table14[[#This Row],[Standard Payment Date]],'Non working days'!$A$3:$A$226,0)),"N","Y")</f>
        <v>N</v>
      </c>
      <c r="K584" s="31" t="str">
        <f>IF(OR(Table14[[#This Row],[Unmodified Day of Week]]="Sat",Table14[[#This Row],[Unmodified Day of Week]]="Sun"),"Y","N")</f>
        <v>N</v>
      </c>
      <c r="L584" s="31" t="str">
        <f>IF(OR(Table14[[#This Row],[Bank Holiday?]]="Y",Table14[[#This Row],[Weekend?]]="Y"),"Y","N")</f>
        <v>N</v>
      </c>
      <c r="M584" s="31">
        <f>IF(AND(Table14[[#This Row],[Late if non working day]]="Late",Table14[[#This Row],[BH or Weekend]]="Y"),1,0)</f>
        <v>0</v>
      </c>
      <c r="N584" s="33">
        <f>NETWORKDAYS($H$2,Table14[[#This Row],[Standard Payment Date]],'Non working days'!$A$3:$A$27)</f>
        <v>1</v>
      </c>
      <c r="O584" s="33">
        <f>Table14[[#This Row],[NetWorkDays]]-1</f>
        <v>0</v>
      </c>
      <c r="P584" s="33">
        <f>Table14[[#This Row],[NetWorkDays]]</f>
        <v>1</v>
      </c>
      <c r="Q584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45748</v>
      </c>
      <c r="R584" s="31" t="str">
        <f>TEXT(Table14[[#This Row],[Pay Date]],"ddd")</f>
        <v>Tue</v>
      </c>
      <c r="S584" s="34">
        <f>WORKDAY(Table14[[#This Row],[Pay Date]],-3,'Non working days'!$A$3:$A$598)</f>
        <v>45743</v>
      </c>
      <c r="T584" s="31" t="str">
        <f>TEXT(Table14[[#This Row],[Upload Date]],"ddd")</f>
        <v>Thu</v>
      </c>
      <c r="U584" s="34">
        <f>WORKDAY(Table14[[#This Row],[Upload Date]],-5,'Non working days'!$A$3:$A$598)</f>
        <v>45736</v>
      </c>
      <c r="V584" s="31" t="str">
        <f>TEXT(Table14[[#This Row],[Deadline for Variation Submission]],"ddd")</f>
        <v>Thu</v>
      </c>
      <c r="W584" s="29"/>
      <c r="X584" s="1"/>
    </row>
    <row r="585" spans="1:24" x14ac:dyDescent="0.3">
      <c r="A585" t="str">
        <f>CONCATENATE(Table14[[#This Row],[Cipher]], " ",Table14[[#This Row],[Payment Type]])</f>
        <v>YW Pharmacy</v>
      </c>
      <c r="B585" s="30" t="s">
        <v>224</v>
      </c>
      <c r="C585" s="30" t="s">
        <v>39</v>
      </c>
      <c r="D585" s="30" t="s">
        <v>225</v>
      </c>
      <c r="E585" s="31" t="s">
        <v>48</v>
      </c>
      <c r="F585" s="30">
        <v>14</v>
      </c>
      <c r="G585" s="31"/>
      <c r="H58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45761</v>
      </c>
      <c r="I585" s="31" t="str">
        <f>TEXT(Table14[[#This Row],[Standard Payment Date]],"ddd")</f>
        <v>Mon</v>
      </c>
      <c r="J585" s="31" t="str">
        <f>IF(ISNA(MATCH(Table14[[#This Row],[Standard Payment Date]],'Non working days'!$A$3:$A$226,0)),"N","Y")</f>
        <v>N</v>
      </c>
      <c r="K585" s="31" t="str">
        <f>IF(OR(Table14[[#This Row],[Unmodified Day of Week]]="Sat",Table14[[#This Row],[Unmodified Day of Week]]="Sun"),"Y","N")</f>
        <v>N</v>
      </c>
      <c r="L585" s="31" t="str">
        <f>IF(OR(Table14[[#This Row],[Bank Holiday?]]="Y",Table14[[#This Row],[Weekend?]]="Y"),"Y","N")</f>
        <v>N</v>
      </c>
      <c r="M585" s="31">
        <f>IF(AND(Table14[[#This Row],[Late if non working day]]="Late",Table14[[#This Row],[BH or Weekend]]="Y"),1,0)</f>
        <v>0</v>
      </c>
      <c r="N585" s="33">
        <f>NETWORKDAYS($H$2,Table14[[#This Row],[Standard Payment Date]],'Non working days'!$A$3:$A$27)</f>
        <v>10</v>
      </c>
      <c r="O585" s="33">
        <f>Table14[[#This Row],[NetWorkDays]]-1</f>
        <v>9</v>
      </c>
      <c r="P585" s="33">
        <f>Table14[[#This Row],[NetWorkDays]]</f>
        <v>10</v>
      </c>
      <c r="Q585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45761</v>
      </c>
      <c r="R585" s="31" t="str">
        <f>TEXT(Table14[[#This Row],[Pay Date]],"ddd")</f>
        <v>Mon</v>
      </c>
      <c r="S585" s="34">
        <f>WORKDAY(Table14[[#This Row],[Pay Date]],-3,'Non working days'!$A$3:$A$598)</f>
        <v>45756</v>
      </c>
      <c r="T585" s="31" t="str">
        <f>TEXT(Table14[[#This Row],[Upload Date]],"ddd")</f>
        <v>Wed</v>
      </c>
      <c r="U585" s="34">
        <f>WORKDAY(Table14[[#This Row],[Upload Date]],-5,'Non working days'!$A$3:$A$598)</f>
        <v>45749</v>
      </c>
      <c r="V585" s="31" t="str">
        <f>TEXT(Table14[[#This Row],[Deadline for Variation Submission]],"ddd")</f>
        <v>Wed</v>
      </c>
      <c r="W585" s="29"/>
      <c r="X585" s="1"/>
    </row>
    <row r="586" spans="1:24" x14ac:dyDescent="0.3">
      <c r="A586" t="str">
        <f>CONCATENATE(Table14[[#This Row],[Cipher]], " ",Table14[[#This Row],[Payment Type]])</f>
        <v>YW Registrar GMS</v>
      </c>
      <c r="B586" s="30" t="s">
        <v>224</v>
      </c>
      <c r="C586" s="30" t="s">
        <v>39</v>
      </c>
      <c r="D586" s="30" t="s">
        <v>225</v>
      </c>
      <c r="E586" s="31" t="s">
        <v>46</v>
      </c>
      <c r="F586" s="30">
        <v>17</v>
      </c>
      <c r="G586" s="31"/>
      <c r="H58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45764</v>
      </c>
      <c r="I586" s="31" t="str">
        <f>TEXT(Table14[[#This Row],[Standard Payment Date]],"ddd")</f>
        <v>Thu</v>
      </c>
      <c r="J586" s="31" t="str">
        <f>IF(ISNA(MATCH(Table14[[#This Row],[Standard Payment Date]],'Non working days'!$A$3:$A$226,0)),"N","Y")</f>
        <v>N</v>
      </c>
      <c r="K586" s="31" t="str">
        <f>IF(OR(Table14[[#This Row],[Unmodified Day of Week]]="Sat",Table14[[#This Row],[Unmodified Day of Week]]="Sun"),"Y","N")</f>
        <v>N</v>
      </c>
      <c r="L586" s="31" t="str">
        <f>IF(OR(Table14[[#This Row],[Bank Holiday?]]="Y",Table14[[#This Row],[Weekend?]]="Y"),"Y","N")</f>
        <v>N</v>
      </c>
      <c r="M586" s="31">
        <f>IF(AND(Table14[[#This Row],[Late if non working day]]="Late",Table14[[#This Row],[BH or Weekend]]="Y"),1,0)</f>
        <v>0</v>
      </c>
      <c r="N586" s="33">
        <f>NETWORKDAYS($H$2,Table14[[#This Row],[Standard Payment Date]],'Non working days'!$A$3:$A$27)</f>
        <v>13</v>
      </c>
      <c r="O586" s="33">
        <f>Table14[[#This Row],[NetWorkDays]]-1</f>
        <v>12</v>
      </c>
      <c r="P586" s="33">
        <f>Table14[[#This Row],[NetWorkDays]]</f>
        <v>13</v>
      </c>
      <c r="Q586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586" s="31" t="str">
        <f>TEXT(Table14[[#This Row],[Pay Date]],"ddd")</f>
        <v>Thu</v>
      </c>
      <c r="S586" s="34">
        <f>WORKDAY(Table14[[#This Row],[Pay Date]],-3,'Non working days'!$A$3:$A$598)</f>
        <v>45761</v>
      </c>
      <c r="T586" s="31" t="str">
        <f>TEXT(Table14[[#This Row],[Upload Date]],"ddd")</f>
        <v>Mon</v>
      </c>
      <c r="U586" s="34">
        <f>WORKDAY(Table14[[#This Row],[Upload Date]],-5,'Non working days'!$A$3:$A$598)</f>
        <v>45754</v>
      </c>
      <c r="V586" s="31" t="str">
        <f>TEXT(Table14[[#This Row],[Deadline for Variation Submission]],"ddd")</f>
        <v>Mon</v>
      </c>
      <c r="W586" s="29"/>
      <c r="X586" s="1"/>
    </row>
    <row r="587" spans="1:24" x14ac:dyDescent="0.3">
      <c r="A587" t="str">
        <f>CONCATENATE(Table14[[#This Row],[Cipher]], " ",Table14[[#This Row],[Payment Type]])</f>
        <v>YW Registrar PMS</v>
      </c>
      <c r="B587" s="30" t="s">
        <v>224</v>
      </c>
      <c r="C587" s="30" t="s">
        <v>39</v>
      </c>
      <c r="D587" s="30" t="s">
        <v>225</v>
      </c>
      <c r="E587" s="31" t="s">
        <v>47</v>
      </c>
      <c r="F587" s="30">
        <v>17</v>
      </c>
      <c r="G587" s="31"/>
      <c r="H58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45764</v>
      </c>
      <c r="I587" s="31" t="str">
        <f>TEXT(Table14[[#This Row],[Standard Payment Date]],"ddd")</f>
        <v>Thu</v>
      </c>
      <c r="J587" s="31" t="str">
        <f>IF(ISNA(MATCH(Table14[[#This Row],[Standard Payment Date]],'Non working days'!$A$3:$A$226,0)),"N","Y")</f>
        <v>N</v>
      </c>
      <c r="K587" s="31" t="str">
        <f>IF(OR(Table14[[#This Row],[Unmodified Day of Week]]="Sat",Table14[[#This Row],[Unmodified Day of Week]]="Sun"),"Y","N")</f>
        <v>N</v>
      </c>
      <c r="L587" s="31" t="str">
        <f>IF(OR(Table14[[#This Row],[Bank Holiday?]]="Y",Table14[[#This Row],[Weekend?]]="Y"),"Y","N")</f>
        <v>N</v>
      </c>
      <c r="M587" s="31">
        <f>IF(AND(Table14[[#This Row],[Late if non working day]]="Late",Table14[[#This Row],[BH or Weekend]]="Y"),1,0)</f>
        <v>0</v>
      </c>
      <c r="N587" s="33">
        <f>NETWORKDAYS($H$2,Table14[[#This Row],[Standard Payment Date]],'Non working days'!$A$3:$A$27)</f>
        <v>13</v>
      </c>
      <c r="O587" s="33">
        <f>Table14[[#This Row],[NetWorkDays]]-1</f>
        <v>12</v>
      </c>
      <c r="P587" s="33">
        <f>Table14[[#This Row],[NetWorkDays]]</f>
        <v>13</v>
      </c>
      <c r="Q587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587" s="31" t="str">
        <f>TEXT(Table14[[#This Row],[Pay Date]],"ddd")</f>
        <v>Thu</v>
      </c>
      <c r="S587" s="34">
        <f>WORKDAY(Table14[[#This Row],[Pay Date]],-3,'Non working days'!$A$3:$A$598)</f>
        <v>45761</v>
      </c>
      <c r="T587" s="31" t="str">
        <f>TEXT(Table14[[#This Row],[Upload Date]],"ddd")</f>
        <v>Mon</v>
      </c>
      <c r="U587" s="34">
        <f>WORKDAY(Table14[[#This Row],[Upload Date]],-5,'Non working days'!$A$3:$A$598)</f>
        <v>45754</v>
      </c>
      <c r="V587" s="31" t="str">
        <f>TEXT(Table14[[#This Row],[Deadline for Variation Submission]],"ddd")</f>
        <v>Mon</v>
      </c>
      <c r="W587" s="29"/>
      <c r="X587" s="1"/>
    </row>
    <row r="588" spans="1:24" x14ac:dyDescent="0.3">
      <c r="A588" t="str">
        <f>CONCATENATE(Table14[[#This Row],[Cipher]], " ",Table14[[#This Row],[Payment Type]])</f>
        <v>YW A/PMS</v>
      </c>
      <c r="B588" s="30" t="s">
        <v>224</v>
      </c>
      <c r="C588" s="30" t="s">
        <v>39</v>
      </c>
      <c r="D588" s="30" t="s">
        <v>225</v>
      </c>
      <c r="E588" s="31" t="s">
        <v>49</v>
      </c>
      <c r="F588" s="30">
        <v>19</v>
      </c>
      <c r="G588" s="30"/>
      <c r="H58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45766</v>
      </c>
      <c r="I588" s="31" t="str">
        <f>TEXT(Table14[[#This Row],[Standard Payment Date]],"ddd")</f>
        <v>Sat</v>
      </c>
      <c r="J588" s="31" t="str">
        <f>IF(ISNA(MATCH(Table14[[#This Row],[Standard Payment Date]],'Non working days'!$A$3:$A$226,0)),"N","Y")</f>
        <v>N</v>
      </c>
      <c r="K588" s="31" t="str">
        <f>IF(OR(Table14[[#This Row],[Unmodified Day of Week]]="Sat",Table14[[#This Row],[Unmodified Day of Week]]="Sun"),"Y","N")</f>
        <v>Y</v>
      </c>
      <c r="L588" s="31" t="str">
        <f>IF(OR(Table14[[#This Row],[Bank Holiday?]]="Y",Table14[[#This Row],[Weekend?]]="Y"),"Y","N")</f>
        <v>Y</v>
      </c>
      <c r="M588" s="31">
        <f>IF(AND(Table14[[#This Row],[Late if non working day]]="Late",Table14[[#This Row],[BH or Weekend]]="Y"),1,0)</f>
        <v>0</v>
      </c>
      <c r="N588" s="33">
        <f>NETWORKDAYS($H$2,Table14[[#This Row],[Standard Payment Date]],'Non working days'!$A$3:$A$27)</f>
        <v>13</v>
      </c>
      <c r="O588" s="33">
        <f>Table14[[#This Row],[NetWorkDays]]-1</f>
        <v>12</v>
      </c>
      <c r="P588" s="33">
        <f>Table14[[#This Row],[NetWorkDays]]</f>
        <v>13</v>
      </c>
      <c r="Q588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45764</v>
      </c>
      <c r="R588" s="31" t="str">
        <f>TEXT(Table14[[#This Row],[Pay Date]],"ddd")</f>
        <v>Thu</v>
      </c>
      <c r="S588" s="34">
        <f>WORKDAY(Table14[[#This Row],[Pay Date]],-3,'Non working days'!$A$3:$A$598)</f>
        <v>45761</v>
      </c>
      <c r="T588" s="31" t="str">
        <f>TEXT(Table14[[#This Row],[Upload Date]],"ddd")</f>
        <v>Mon</v>
      </c>
      <c r="U588" s="34">
        <f>WORKDAY(Table14[[#This Row],[Upload Date]],-5,'Non working days'!$A$3:$A$598)</f>
        <v>45754</v>
      </c>
      <c r="V588" s="31" t="str">
        <f>TEXT(Table14[[#This Row],[Deadline for Variation Submission]],"ddd")</f>
        <v>Mon</v>
      </c>
      <c r="W588" s="29"/>
      <c r="X588" s="1"/>
    </row>
    <row r="589" spans="1:24" x14ac:dyDescent="0.3">
      <c r="A589" t="str">
        <f>CONCATENATE(Table14[[#This Row],[Cipher]], " ",Table14[[#This Row],[Payment Type]])</f>
        <v>YW GMS</v>
      </c>
      <c r="B589" s="30" t="s">
        <v>224</v>
      </c>
      <c r="C589" s="30" t="s">
        <v>39</v>
      </c>
      <c r="D589" s="30" t="s">
        <v>225</v>
      </c>
      <c r="E589" s="30" t="s">
        <v>50</v>
      </c>
      <c r="F589" s="30" t="s">
        <v>51</v>
      </c>
      <c r="G589" s="31"/>
      <c r="H58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days'!$A$3:$A$598),
+IF(Table14[[#This Row],[Standard Payment Date?]]="last working day", WORKDAY(EOMONTH($F$2,1-1)+1,-1,'Non working days'!$A$3:$A$598),
+IF(Table14[[#This Row],[Standard Payment Date?]]="first working day", WORKDAY($F$2-1,1,'Non working days'!$A$3:$A$598),+IF(Table14[[#This Row],[Standard Payment Date?]]="second working day", WORKDAY($F$2-1,2,'Non working days'!$A$3:$A$598),
Table14[[#This Row],[Standard Payment Date?]]-1+$F$2))))))</f>
        <v>45777</v>
      </c>
      <c r="I589" s="31" t="str">
        <f>TEXT(Table14[[#This Row],[Standard Payment Date]],"ddd")</f>
        <v>Wed</v>
      </c>
      <c r="J589" s="31" t="str">
        <f>IF(ISNA(MATCH(Table14[[#This Row],[Standard Payment Date]],'Non working days'!$A$3:$A$226,0)),"N","Y")</f>
        <v>N</v>
      </c>
      <c r="K589" s="31" t="str">
        <f>IF(OR(Table14[[#This Row],[Unmodified Day of Week]]="Sat",Table14[[#This Row],[Unmodified Day of Week]]="Sun"),"Y","N")</f>
        <v>N</v>
      </c>
      <c r="L589" s="31" t="str">
        <f>IF(OR(Table14[[#This Row],[Bank Holiday?]]="Y",Table14[[#This Row],[Weekend?]]="Y"),"Y","N")</f>
        <v>N</v>
      </c>
      <c r="M589" s="31">
        <f>IF(AND(Table14[[#This Row],[Late if non working day]]="Late",Table14[[#This Row],[BH or Weekend]]="Y"),1,0)</f>
        <v>0</v>
      </c>
      <c r="N589" s="33">
        <f>NETWORKDAYS($H$2,Table14[[#This Row],[Standard Payment Date]],'Non working days'!$A$3:$A$27)</f>
        <v>20</v>
      </c>
      <c r="O589" s="33">
        <f>Table14[[#This Row],[NetWorkDays]]-1</f>
        <v>19</v>
      </c>
      <c r="P589" s="33">
        <f>Table14[[#This Row],[NetWorkDays]]</f>
        <v>20</v>
      </c>
      <c r="Q589" s="32">
        <f>IF(WORKDAY(Table14[[#This Row],[Standard Payment Date]]-1,1,'Non working days'!$A$3:$A$16)=Table14[[#This Row],[Standard Payment Date]],Table14[[#This Row],[Standard Payment Date]],WORKDAY(Table14[[#This Row],[Standard Payment Date]],-1,'Non working days'!$A$3:$A$16))</f>
        <v>45777</v>
      </c>
      <c r="R589" s="31" t="str">
        <f>TEXT(Table14[[#This Row],[Pay Date]],"ddd")</f>
        <v>Wed</v>
      </c>
      <c r="S589" s="34">
        <f>WORKDAY(Table14[[#This Row],[Pay Date]],-3,'Non working days'!$A$3:$A$598)</f>
        <v>45772</v>
      </c>
      <c r="T589" s="31" t="str">
        <f>TEXT(Table14[[#This Row],[Upload Date]],"ddd")</f>
        <v>Fri</v>
      </c>
      <c r="U589" s="34">
        <f>WORKDAY(Table14[[#This Row],[Upload Date]],-5,'Non working days'!$A$3:$A$598)</f>
        <v>45763</v>
      </c>
      <c r="V589" s="31" t="str">
        <f>TEXT(Table14[[#This Row],[Deadline for Variation Submission]],"ddd")</f>
        <v>Wed</v>
      </c>
      <c r="W589" s="29"/>
      <c r="X589" s="1"/>
    </row>
    <row r="590" spans="1:24" x14ac:dyDescent="0.3">
      <c r="A590" t="e">
        <f>CONCATENATE(Table14[[#This Row],[Cipher]], " ",Table14[[#This Row],[Payment Type]])</f>
        <v>#VALUE!</v>
      </c>
      <c r="U590" s="36"/>
      <c r="W590" s="29"/>
    </row>
    <row r="591" spans="1:24" x14ac:dyDescent="0.3">
      <c r="A591" t="e">
        <f>CONCATENATE(Table14[[#This Row],[Cipher]], " ",Table14[[#This Row],[Payment Type]])</f>
        <v>#VALUE!</v>
      </c>
      <c r="H591" s="2"/>
      <c r="W591" s="29"/>
    </row>
    <row r="592" spans="1:24" x14ac:dyDescent="0.3">
      <c r="A592" t="e">
        <f>CONCATENATE(Table14[[#This Row],[Cipher]], " ",Table14[[#This Row],[Payment Type]])</f>
        <v>#VALUE!</v>
      </c>
      <c r="W592" s="29"/>
    </row>
    <row r="593" spans="1:23" x14ac:dyDescent="0.3">
      <c r="A593" t="e">
        <f>CONCATENATE(Table14[[#This Row],[Cipher]], " ",Table14[[#This Row],[Payment Type]])</f>
        <v>#VALUE!</v>
      </c>
      <c r="W593" s="29"/>
    </row>
    <row r="594" spans="1:23" x14ac:dyDescent="0.3">
      <c r="A594" t="e">
        <f>CONCATENATE(Table14[[#This Row],[Cipher]], " ",Table14[[#This Row],[Payment Type]])</f>
        <v>#VALUE!</v>
      </c>
      <c r="W594" s="29"/>
    </row>
    <row r="595" spans="1:23" x14ac:dyDescent="0.3">
      <c r="A595" t="e">
        <f>CONCATENATE(Table14[[#This Row],[Cipher]], " ",Table14[[#This Row],[Payment Type]])</f>
        <v>#VALUE!</v>
      </c>
      <c r="W595" s="29"/>
    </row>
    <row r="596" spans="1:23" x14ac:dyDescent="0.3">
      <c r="A596" t="e">
        <f>CONCATENATE(Table14[[#This Row],[Cipher]], " ",Table14[[#This Row],[Payment Type]])</f>
        <v>#VALUE!</v>
      </c>
      <c r="R596" t="s">
        <v>226</v>
      </c>
      <c r="W596" s="29"/>
    </row>
    <row r="597" spans="1:23" x14ac:dyDescent="0.3">
      <c r="A597" t="e">
        <f>CONCATENATE(Table14[[#This Row],[Cipher]], " ",Table14[[#This Row],[Payment Type]])</f>
        <v>#VALUE!</v>
      </c>
      <c r="W597" s="29"/>
    </row>
    <row r="598" spans="1:23" x14ac:dyDescent="0.3">
      <c r="A598" t="e">
        <f>CONCATENATE(Table14[[#This Row],[Cipher]], " ",Table14[[#This Row],[Payment Type]])</f>
        <v>#VALUE!</v>
      </c>
      <c r="W598" s="29"/>
    </row>
    <row r="599" spans="1:23" x14ac:dyDescent="0.3">
      <c r="A599" t="e">
        <f>CONCATENATE(Table14[[#This Row],[Cipher]], " ",Table14[[#This Row],[Payment Type]])</f>
        <v>#VALUE!</v>
      </c>
      <c r="W599" s="29"/>
    </row>
    <row r="600" spans="1:23" x14ac:dyDescent="0.3">
      <c r="A600" t="e">
        <f>CONCATENATE(Table14[[#This Row],[Cipher]], " ",Table14[[#This Row],[Payment Type]])</f>
        <v>#VALUE!</v>
      </c>
      <c r="W600" s="29"/>
    </row>
    <row r="601" spans="1:23" x14ac:dyDescent="0.3">
      <c r="A601" t="e">
        <f>CONCATENATE(Table14[[#This Row],[Cipher]], " ",Table14[[#This Row],[Payment Type]])</f>
        <v>#VALUE!</v>
      </c>
      <c r="W601" s="29"/>
    </row>
    <row r="602" spans="1:23" x14ac:dyDescent="0.3">
      <c r="A602" t="e">
        <f>CONCATENATE(Table14[[#This Row],[Cipher]], " ",Table14[[#This Row],[Payment Type]])</f>
        <v>#VALUE!</v>
      </c>
      <c r="W602" s="29"/>
    </row>
    <row r="603" spans="1:23" x14ac:dyDescent="0.3">
      <c r="A603" t="e">
        <f>CONCATENATE(Table14[[#This Row],[Cipher]], " ",Table14[[#This Row],[Payment Type]])</f>
        <v>#VALUE!</v>
      </c>
      <c r="W603" s="29"/>
    </row>
    <row r="604" spans="1:23" x14ac:dyDescent="0.3">
      <c r="A604" t="e">
        <f>CONCATENATE(Table14[[#This Row],[Cipher]], " ",Table14[[#This Row],[Payment Type]])</f>
        <v>#VALUE!</v>
      </c>
      <c r="W604" s="29"/>
    </row>
    <row r="605" spans="1:23" x14ac:dyDescent="0.3">
      <c r="A605" t="e">
        <f>CONCATENATE(Table14[[#This Row],[Cipher]], " ",Table14[[#This Row],[Payment Type]])</f>
        <v>#VALUE!</v>
      </c>
      <c r="W605" s="29"/>
    </row>
    <row r="606" spans="1:23" x14ac:dyDescent="0.3">
      <c r="A606" t="e">
        <f>CONCATENATE(Table14[[#This Row],[Cipher]], " ",Table14[[#This Row],[Payment Type]])</f>
        <v>#VALUE!</v>
      </c>
      <c r="W606" s="29"/>
    </row>
    <row r="607" spans="1:23" x14ac:dyDescent="0.3">
      <c r="A607" t="e">
        <f>CONCATENATE(Table14[[#This Row],[Cipher]], " ",Table14[[#This Row],[Payment Type]])</f>
        <v>#VALUE!</v>
      </c>
      <c r="W607" s="29"/>
    </row>
    <row r="608" spans="1:23" x14ac:dyDescent="0.3">
      <c r="A608" t="e">
        <f>CONCATENATE(Table14[[#This Row],[Cipher]], " ",Table14[[#This Row],[Payment Type]])</f>
        <v>#VALUE!</v>
      </c>
      <c r="W608" s="29"/>
    </row>
    <row r="609" spans="1:23" x14ac:dyDescent="0.3">
      <c r="A609" t="e">
        <f>CONCATENATE(Table14[[#This Row],[Cipher]], " ",Table14[[#This Row],[Payment Type]])</f>
        <v>#VALUE!</v>
      </c>
      <c r="W609" s="29"/>
    </row>
    <row r="610" spans="1:23" x14ac:dyDescent="0.3">
      <c r="A610" t="e">
        <f>CONCATENATE(Table14[[#This Row],[Cipher]], " ",Table14[[#This Row],[Payment Type]])</f>
        <v>#VALUE!</v>
      </c>
      <c r="W610" s="29"/>
    </row>
    <row r="611" spans="1:23" x14ac:dyDescent="0.3">
      <c r="A611" t="e">
        <f>CONCATENATE(Table14[[#This Row],[Cipher]], " ",Table14[[#This Row],[Payment Type]])</f>
        <v>#VALUE!</v>
      </c>
      <c r="W611" s="29"/>
    </row>
    <row r="612" spans="1:23" x14ac:dyDescent="0.3">
      <c r="A612" t="e">
        <f>CONCATENATE(Table14[[#This Row],[Cipher]], " ",Table14[[#This Row],[Payment Type]])</f>
        <v>#VALUE!</v>
      </c>
      <c r="W612" s="29"/>
    </row>
    <row r="613" spans="1:23" x14ac:dyDescent="0.3">
      <c r="A613" t="e">
        <f>CONCATENATE(Table14[[#This Row],[Cipher]], " ",Table14[[#This Row],[Payment Type]])</f>
        <v>#VALUE!</v>
      </c>
      <c r="W613" s="29"/>
    </row>
    <row r="614" spans="1:23" x14ac:dyDescent="0.3">
      <c r="A614" t="e">
        <f>CONCATENATE(Table14[[#This Row],[Cipher]], " ",Table14[[#This Row],[Payment Type]])</f>
        <v>#VALUE!</v>
      </c>
    </row>
    <row r="615" spans="1:23" x14ac:dyDescent="0.3">
      <c r="A615" t="e">
        <f>CONCATENATE(Table14[[#This Row],[Cipher]], " ",Table14[[#This Row],[Payment Type]])</f>
        <v>#VALUE!</v>
      </c>
    </row>
    <row r="616" spans="1:23" x14ac:dyDescent="0.3">
      <c r="A616" t="e">
        <f>CONCATENATE(Table14[[#This Row],[Cipher]], " ",Table14[[#This Row],[Payment Type]])</f>
        <v>#VALUE!</v>
      </c>
    </row>
    <row r="617" spans="1:23" x14ac:dyDescent="0.3">
      <c r="A617" t="e">
        <f>CONCATENATE(Table14[[#This Row],[Cipher]], " ",Table14[[#This Row],[Payment Type]])</f>
        <v>#VALUE!</v>
      </c>
    </row>
    <row r="618" spans="1:23" x14ac:dyDescent="0.3">
      <c r="A618" t="e">
        <f>CONCATENATE(Table14[[#This Row],[Cipher]], " ",Table14[[#This Row],[Payment Type]])</f>
        <v>#VALUE!</v>
      </c>
    </row>
    <row r="619" spans="1:23" x14ac:dyDescent="0.3">
      <c r="A619" t="e">
        <f>CONCATENATE(Table14[[#This Row],[Cipher]], " ",Table14[[#This Row],[Payment Type]])</f>
        <v>#VALUE!</v>
      </c>
    </row>
    <row r="620" spans="1:23" x14ac:dyDescent="0.3">
      <c r="A620" t="e">
        <f>CONCATENATE(Table14[[#This Row],[Cipher]], " ",Table14[[#This Row],[Payment Type]])</f>
        <v>#VALUE!</v>
      </c>
    </row>
    <row r="621" spans="1:23" x14ac:dyDescent="0.3">
      <c r="A621" t="e">
        <f>CONCATENATE(Table14[[#This Row],[Cipher]], " ",Table14[[#This Row],[Payment Type]])</f>
        <v>#VALUE!</v>
      </c>
    </row>
    <row r="622" spans="1:23" x14ac:dyDescent="0.3">
      <c r="A622" t="e">
        <f>CONCATENATE(Table14[[#This Row],[Cipher]], " ",Table14[[#This Row],[Payment Type]])</f>
        <v>#VALUE!</v>
      </c>
    </row>
    <row r="623" spans="1:23" x14ac:dyDescent="0.3">
      <c r="A623" t="e">
        <f>CONCATENATE(Table14[[#This Row],[Cipher]], " ",Table14[[#This Row],[Payment Type]])</f>
        <v>#VALUE!</v>
      </c>
    </row>
    <row r="624" spans="1:23" x14ac:dyDescent="0.3">
      <c r="A624" t="e">
        <f>CONCATENATE(Table14[[#This Row],[Cipher]], " ",Table14[[#This Row],[Payment Type]])</f>
        <v>#VALUE!</v>
      </c>
    </row>
    <row r="625" spans="1:1" x14ac:dyDescent="0.3">
      <c r="A625" t="e">
        <f>CONCATENATE(Table14[[#This Row],[Cipher]], " ",Table14[[#This Row],[Payment Type]])</f>
        <v>#VALUE!</v>
      </c>
    </row>
    <row r="626" spans="1:1" x14ac:dyDescent="0.3">
      <c r="A626" t="e">
        <f>CONCATENATE(Table14[[#This Row],[Cipher]], " ",Table14[[#This Row],[Payment Type]])</f>
        <v>#VALUE!</v>
      </c>
    </row>
    <row r="627" spans="1:1" x14ac:dyDescent="0.3">
      <c r="A627" t="e">
        <f>CONCATENATE(Table14[[#This Row],[Cipher]], " ",Table14[[#This Row],[Payment Type]])</f>
        <v>#VALUE!</v>
      </c>
    </row>
    <row r="628" spans="1:1" x14ac:dyDescent="0.3">
      <c r="A628" t="e">
        <f>CONCATENATE(Table14[[#This Row],[Cipher]], " ",Table14[[#This Row],[Payment Type]])</f>
        <v>#VALUE!</v>
      </c>
    </row>
    <row r="629" spans="1:1" x14ac:dyDescent="0.3">
      <c r="A629" t="e">
        <f>CONCATENATE(Table14[[#This Row],[Cipher]], " ",Table14[[#This Row],[Payment Type]])</f>
        <v>#VALUE!</v>
      </c>
    </row>
    <row r="630" spans="1:1" x14ac:dyDescent="0.3">
      <c r="A630" t="e">
        <f>CONCATENATE(Table14[[#This Row],[Cipher]], " ",Table14[[#This Row],[Payment Type]])</f>
        <v>#VALUE!</v>
      </c>
    </row>
    <row r="631" spans="1:1" x14ac:dyDescent="0.3">
      <c r="A631" t="e">
        <f>CONCATENATE(Table14[[#This Row],[Cipher]], " ",Table14[[#This Row],[Payment Type]])</f>
        <v>#VALUE!</v>
      </c>
    </row>
    <row r="632" spans="1:1" x14ac:dyDescent="0.3">
      <c r="A632" t="e">
        <f>CONCATENATE(Table14[[#This Row],[Cipher]], " ",Table14[[#This Row],[Payment Type]])</f>
        <v>#VALUE!</v>
      </c>
    </row>
    <row r="633" spans="1:1" x14ac:dyDescent="0.3">
      <c r="A633" t="e">
        <f>CONCATENATE(Table14[[#This Row],[Cipher]], " ",Table14[[#This Row],[Payment Type]])</f>
        <v>#VALUE!</v>
      </c>
    </row>
    <row r="634" spans="1:1" x14ac:dyDescent="0.3">
      <c r="A634" t="e">
        <f>CONCATENATE(Table14[[#This Row],[Cipher]], " ",Table14[[#This Row],[Payment Type]])</f>
        <v>#VALUE!</v>
      </c>
    </row>
    <row r="635" spans="1:1" x14ac:dyDescent="0.3">
      <c r="A635" t="e">
        <f>CONCATENATE(Table14[[#This Row],[Cipher]], " ",Table14[[#This Row],[Payment Type]])</f>
        <v>#VALUE!</v>
      </c>
    </row>
    <row r="636" spans="1:1" x14ac:dyDescent="0.3">
      <c r="A636" t="e">
        <f>CONCATENATE(Table14[[#This Row],[Cipher]], " ",Table14[[#This Row],[Payment Type]])</f>
        <v>#VALUE!</v>
      </c>
    </row>
    <row r="637" spans="1:1" x14ac:dyDescent="0.3">
      <c r="A637" t="e">
        <f>CONCATENATE(Table14[[#This Row],[Cipher]], " ",Table14[[#This Row],[Payment Type]])</f>
        <v>#VALUE!</v>
      </c>
    </row>
    <row r="638" spans="1:1" x14ac:dyDescent="0.3">
      <c r="A638" t="e">
        <f>CONCATENATE(Table14[[#This Row],[Cipher]], " ",Table14[[#This Row],[Payment Type]])</f>
        <v>#VALUE!</v>
      </c>
    </row>
    <row r="639" spans="1:1" x14ac:dyDescent="0.3">
      <c r="A639" t="e">
        <f>CONCATENATE(Table14[[#This Row],[Cipher]], " ",Table14[[#This Row],[Payment Type]])</f>
        <v>#VALUE!</v>
      </c>
    </row>
    <row r="640" spans="1:1" x14ac:dyDescent="0.3">
      <c r="A640" t="e">
        <f>CONCATENATE(Table14[[#This Row],[Cipher]], " ",Table14[[#This Row],[Payment Type]])</f>
        <v>#VALUE!</v>
      </c>
    </row>
    <row r="641" spans="1:1" x14ac:dyDescent="0.3">
      <c r="A641" t="e">
        <f>CONCATENATE(Table14[[#This Row],[Cipher]], " ",Table14[[#This Row],[Payment Type]])</f>
        <v>#VALUE!</v>
      </c>
    </row>
    <row r="642" spans="1:1" x14ac:dyDescent="0.3">
      <c r="A642" t="e">
        <f>CONCATENATE(Table14[[#This Row],[Cipher]], " ",Table14[[#This Row],[Payment Type]])</f>
        <v>#VALUE!</v>
      </c>
    </row>
    <row r="643" spans="1:1" x14ac:dyDescent="0.3">
      <c r="A643" t="e">
        <f>CONCATENATE(Table14[[#This Row],[Cipher]], " ",Table14[[#This Row],[Payment Type]])</f>
        <v>#VALUE!</v>
      </c>
    </row>
    <row r="644" spans="1:1" x14ac:dyDescent="0.3">
      <c r="A644" t="e">
        <f>CONCATENATE(Table14[[#This Row],[Cipher]], " ",Table14[[#This Row],[Payment Type]])</f>
        <v>#VALUE!</v>
      </c>
    </row>
    <row r="645" spans="1:1" x14ac:dyDescent="0.3">
      <c r="A645" t="e">
        <f>CONCATENATE(Table14[[#This Row],[Cipher]], " ",Table14[[#This Row],[Payment Type]])</f>
        <v>#VALUE!</v>
      </c>
    </row>
    <row r="646" spans="1:1" x14ac:dyDescent="0.3">
      <c r="A646" t="e">
        <f>CONCATENATE(Table14[[#This Row],[Cipher]], " ",Table14[[#This Row],[Payment Type]])</f>
        <v>#VALUE!</v>
      </c>
    </row>
    <row r="647" spans="1:1" x14ac:dyDescent="0.3">
      <c r="A647" t="e">
        <f>CONCATENATE(Table14[[#This Row],[Cipher]], " ",Table14[[#This Row],[Payment Type]])</f>
        <v>#VALUE!</v>
      </c>
    </row>
    <row r="648" spans="1:1" x14ac:dyDescent="0.3">
      <c r="A648" t="e">
        <f>CONCATENATE(Table14[[#This Row],[Cipher]], " ",Table14[[#This Row],[Payment Type]])</f>
        <v>#VALUE!</v>
      </c>
    </row>
    <row r="649" spans="1:1" x14ac:dyDescent="0.3">
      <c r="A649" t="e">
        <f>CONCATENATE(Table14[[#This Row],[Cipher]], " ",Table14[[#This Row],[Payment Type]])</f>
        <v>#VALUE!</v>
      </c>
    </row>
    <row r="650" spans="1:1" x14ac:dyDescent="0.3">
      <c r="A650" t="e">
        <f>CONCATENATE(Table14[[#This Row],[Cipher]], " ",Table14[[#This Row],[Payment Type]])</f>
        <v>#VALUE!</v>
      </c>
    </row>
    <row r="651" spans="1:1" x14ac:dyDescent="0.3">
      <c r="A651" t="e">
        <f>CONCATENATE(Table14[[#This Row],[Cipher]], " ",Table14[[#This Row],[Payment Type]])</f>
        <v>#VALUE!</v>
      </c>
    </row>
    <row r="652" spans="1:1" x14ac:dyDescent="0.3">
      <c r="A652" t="e">
        <f>CONCATENATE(Table14[[#This Row],[Cipher]], " ",Table14[[#This Row],[Payment Type]])</f>
        <v>#VALUE!</v>
      </c>
    </row>
    <row r="653" spans="1:1" x14ac:dyDescent="0.3">
      <c r="A653" t="e">
        <f>CONCATENATE(Table14[[#This Row],[Cipher]], " ",Table14[[#This Row],[Payment Type]])</f>
        <v>#VALUE!</v>
      </c>
    </row>
    <row r="654" spans="1:1" x14ac:dyDescent="0.3">
      <c r="A654" t="e">
        <f>CONCATENATE(Table14[[#This Row],[Cipher]], " ",Table14[[#This Row],[Payment Type]])</f>
        <v>#VALUE!</v>
      </c>
    </row>
    <row r="655" spans="1:1" x14ac:dyDescent="0.3">
      <c r="A655" t="e">
        <f>CONCATENATE(Table14[[#This Row],[Cipher]], " ",Table14[[#This Row],[Payment Type]])</f>
        <v>#VALUE!</v>
      </c>
    </row>
    <row r="656" spans="1:1" x14ac:dyDescent="0.3">
      <c r="A656" t="e">
        <f>CONCATENATE(Table14[[#This Row],[Cipher]], " ",Table14[[#This Row],[Payment Type]])</f>
        <v>#VALUE!</v>
      </c>
    </row>
    <row r="657" spans="1:1" x14ac:dyDescent="0.3">
      <c r="A657" t="e">
        <f>CONCATENATE(Table14[[#This Row],[Cipher]], " ",Table14[[#This Row],[Payment Type]])</f>
        <v>#VALUE!</v>
      </c>
    </row>
    <row r="658" spans="1:1" x14ac:dyDescent="0.3">
      <c r="A658" t="e">
        <f>CONCATENATE(Table14[[#This Row],[Cipher]], " ",Table14[[#This Row],[Payment Type]])</f>
        <v>#VALUE!</v>
      </c>
    </row>
    <row r="659" spans="1:1" x14ac:dyDescent="0.3">
      <c r="A659" t="e">
        <f>CONCATENATE(Table14[[#This Row],[Cipher]], " ",Table14[[#This Row],[Payment Type]])</f>
        <v>#VALUE!</v>
      </c>
    </row>
    <row r="660" spans="1:1" x14ac:dyDescent="0.3">
      <c r="A660" t="e">
        <f>CONCATENATE(Table14[[#This Row],[Cipher]], " ",Table14[[#This Row],[Payment Type]])</f>
        <v>#VALUE!</v>
      </c>
    </row>
    <row r="661" spans="1:1" x14ac:dyDescent="0.3">
      <c r="A661" t="e">
        <f>CONCATENATE(Table14[[#This Row],[Cipher]], " ",Table14[[#This Row],[Payment Type]])</f>
        <v>#VALUE!</v>
      </c>
    </row>
    <row r="662" spans="1:1" x14ac:dyDescent="0.3">
      <c r="A662" t="e">
        <f>CONCATENATE(Table14[[#This Row],[Cipher]], " ",Table14[[#This Row],[Payment Type]])</f>
        <v>#VALUE!</v>
      </c>
    </row>
    <row r="663" spans="1:1" x14ac:dyDescent="0.3">
      <c r="A663" t="e">
        <f>CONCATENATE(Table14[[#This Row],[Cipher]], " ",Table14[[#This Row],[Payment Type]])</f>
        <v>#VALUE!</v>
      </c>
    </row>
    <row r="664" spans="1:1" x14ac:dyDescent="0.3">
      <c r="A664" t="e">
        <f>CONCATENATE(Table14[[#This Row],[Cipher]], " ",Table14[[#This Row],[Payment Type]])</f>
        <v>#VALUE!</v>
      </c>
    </row>
    <row r="665" spans="1:1" x14ac:dyDescent="0.3">
      <c r="A665" t="e">
        <f>CONCATENATE(Table14[[#This Row],[Cipher]], " ",Table14[[#This Row],[Payment Type]])</f>
        <v>#VALUE!</v>
      </c>
    </row>
    <row r="666" spans="1:1" x14ac:dyDescent="0.3">
      <c r="A666" t="e">
        <f>CONCATENATE(Table14[[#This Row],[Cipher]], " ",Table14[[#This Row],[Payment Type]])</f>
        <v>#VALUE!</v>
      </c>
    </row>
    <row r="667" spans="1:1" x14ac:dyDescent="0.3">
      <c r="A667" t="e">
        <f>CONCATENATE(Table14[[#This Row],[Cipher]], " ",Table14[[#This Row],[Payment Type]])</f>
        <v>#VALUE!</v>
      </c>
    </row>
    <row r="668" spans="1:1" x14ac:dyDescent="0.3">
      <c r="A668" t="e">
        <f>CONCATENATE(Table14[[#This Row],[Cipher]], " ",Table14[[#This Row],[Payment Type]])</f>
        <v>#VALUE!</v>
      </c>
    </row>
    <row r="669" spans="1:1" x14ac:dyDescent="0.3">
      <c r="A669" t="e">
        <f>CONCATENATE(Table14[[#This Row],[Cipher]], " ",Table14[[#This Row],[Payment Type]])</f>
        <v>#VALUE!</v>
      </c>
    </row>
    <row r="670" spans="1:1" x14ac:dyDescent="0.3">
      <c r="A670" t="e">
        <f>CONCATENATE(Table14[[#This Row],[Cipher]], " ",Table14[[#This Row],[Payment Type]])</f>
        <v>#VALUE!</v>
      </c>
    </row>
    <row r="671" spans="1:1" x14ac:dyDescent="0.3">
      <c r="A671" t="e">
        <f>CONCATENATE(Table14[[#This Row],[Cipher]], " ",Table14[[#This Row],[Payment Type]])</f>
        <v>#VALUE!</v>
      </c>
    </row>
    <row r="672" spans="1:1" x14ac:dyDescent="0.3">
      <c r="A672" t="e">
        <f>CONCATENATE(Table14[[#This Row],[Cipher]], " ",Table14[[#This Row],[Payment Type]])</f>
        <v>#VALUE!</v>
      </c>
    </row>
    <row r="673" spans="1:1" x14ac:dyDescent="0.3">
      <c r="A673" t="e">
        <f>CONCATENATE(Table14[[#This Row],[Cipher]], " ",Table14[[#This Row],[Payment Type]])</f>
        <v>#VALUE!</v>
      </c>
    </row>
    <row r="674" spans="1:1" x14ac:dyDescent="0.3">
      <c r="A674" t="e">
        <f>CONCATENATE(Table14[[#This Row],[Cipher]], " ",Table14[[#This Row],[Payment Type]])</f>
        <v>#VALUE!</v>
      </c>
    </row>
    <row r="675" spans="1:1" x14ac:dyDescent="0.3">
      <c r="A675" t="e">
        <f>CONCATENATE(Table14[[#This Row],[Cipher]], " ",Table14[[#This Row],[Payment Type]])</f>
        <v>#VALUE!</v>
      </c>
    </row>
    <row r="676" spans="1:1" x14ac:dyDescent="0.3">
      <c r="A676" t="e">
        <f>CONCATENATE(Table14[[#This Row],[Cipher]], " ",Table14[[#This Row],[Payment Type]])</f>
        <v>#VALUE!</v>
      </c>
    </row>
    <row r="677" spans="1:1" x14ac:dyDescent="0.3">
      <c r="A677" t="e">
        <f>CONCATENATE(Table14[[#This Row],[Cipher]], " ",Table14[[#This Row],[Payment Type]])</f>
        <v>#VALUE!</v>
      </c>
    </row>
    <row r="678" spans="1:1" x14ac:dyDescent="0.3">
      <c r="A678" t="e">
        <f>CONCATENATE(Table14[[#This Row],[Cipher]], " ",Table14[[#This Row],[Payment Type]])</f>
        <v>#VALUE!</v>
      </c>
    </row>
    <row r="679" spans="1:1" x14ac:dyDescent="0.3">
      <c r="A679" t="e">
        <f>CONCATENATE(Table14[[#This Row],[Cipher]], " ",Table14[[#This Row],[Payment Type]])</f>
        <v>#VALUE!</v>
      </c>
    </row>
    <row r="680" spans="1:1" x14ac:dyDescent="0.3">
      <c r="A680" t="e">
        <f>CONCATENATE(Table14[[#This Row],[Cipher]], " ",Table14[[#This Row],[Payment Type]])</f>
        <v>#VALUE!</v>
      </c>
    </row>
    <row r="681" spans="1:1" x14ac:dyDescent="0.3">
      <c r="A681" t="e">
        <f>CONCATENATE(Table14[[#This Row],[Cipher]], " ",Table14[[#This Row],[Payment Type]])</f>
        <v>#VALUE!</v>
      </c>
    </row>
    <row r="682" spans="1:1" x14ac:dyDescent="0.3">
      <c r="A682" t="e">
        <f>CONCATENATE(Table14[[#This Row],[Cipher]], " ",Table14[[#This Row],[Payment Type]])</f>
        <v>#VALUE!</v>
      </c>
    </row>
    <row r="683" spans="1:1" x14ac:dyDescent="0.3">
      <c r="A683" t="e">
        <f>CONCATENATE(Table14[[#This Row],[Cipher]], " ",Table14[[#This Row],[Payment Type]])</f>
        <v>#VALUE!</v>
      </c>
    </row>
    <row r="684" spans="1:1" x14ac:dyDescent="0.3">
      <c r="A684" t="e">
        <f>CONCATENATE(Table14[[#This Row],[Cipher]], " ",Table14[[#This Row],[Payment Type]])</f>
        <v>#VALUE!</v>
      </c>
    </row>
    <row r="685" spans="1:1" x14ac:dyDescent="0.3">
      <c r="A685" t="e">
        <f>CONCATENATE(Table14[[#This Row],[Cipher]], " ",Table14[[#This Row],[Payment Type]])</f>
        <v>#VALUE!</v>
      </c>
    </row>
    <row r="686" spans="1:1" x14ac:dyDescent="0.3">
      <c r="A686" t="e">
        <f>CONCATENATE(Table14[[#This Row],[Cipher]], " ",Table14[[#This Row],[Payment Type]])</f>
        <v>#VALUE!</v>
      </c>
    </row>
    <row r="687" spans="1:1" x14ac:dyDescent="0.3">
      <c r="A687" t="e">
        <f>CONCATENATE(Table14[[#This Row],[Cipher]], " ",Table14[[#This Row],[Payment Type]])</f>
        <v>#VALUE!</v>
      </c>
    </row>
    <row r="688" spans="1:1" x14ac:dyDescent="0.3">
      <c r="A688" t="e">
        <f>CONCATENATE(Table14[[#This Row],[Cipher]], " ",Table14[[#This Row],[Payment Type]])</f>
        <v>#VALUE!</v>
      </c>
    </row>
    <row r="689" spans="1:1" x14ac:dyDescent="0.3">
      <c r="A689" t="e">
        <f>CONCATENATE(Table14[[#This Row],[Cipher]], " ",Table14[[#This Row],[Payment Type]])</f>
        <v>#VALUE!</v>
      </c>
    </row>
    <row r="690" spans="1:1" x14ac:dyDescent="0.3">
      <c r="A690" t="e">
        <f>CONCATENATE(Table14[[#This Row],[Cipher]], " ",Table14[[#This Row],[Payment Type]])</f>
        <v>#VALUE!</v>
      </c>
    </row>
    <row r="691" spans="1:1" x14ac:dyDescent="0.3">
      <c r="A691" t="e">
        <f>CONCATENATE(Table14[[#This Row],[Cipher]], " ",Table14[[#This Row],[Payment Type]])</f>
        <v>#VALUE!</v>
      </c>
    </row>
    <row r="692" spans="1:1" x14ac:dyDescent="0.3">
      <c r="A692" t="e">
        <f>CONCATENATE(Table14[[#This Row],[Cipher]], " ",Table14[[#This Row],[Payment Type]])</f>
        <v>#VALUE!</v>
      </c>
    </row>
    <row r="693" spans="1:1" x14ac:dyDescent="0.3">
      <c r="A693" t="e">
        <f>CONCATENATE(Table14[[#This Row],[Cipher]], " ",Table14[[#This Row],[Payment Type]])</f>
        <v>#VALUE!</v>
      </c>
    </row>
    <row r="694" spans="1:1" x14ac:dyDescent="0.3">
      <c r="A694" t="e">
        <f>CONCATENATE(Table14[[#This Row],[Cipher]], " ",Table14[[#This Row],[Payment Type]])</f>
        <v>#VALUE!</v>
      </c>
    </row>
    <row r="695" spans="1:1" x14ac:dyDescent="0.3">
      <c r="A695" t="e">
        <f>CONCATENATE(Table14[[#This Row],[Cipher]], " ",Table14[[#This Row],[Payment Type]])</f>
        <v>#VALUE!</v>
      </c>
    </row>
    <row r="696" spans="1:1" x14ac:dyDescent="0.3">
      <c r="A696" t="e">
        <f>CONCATENATE(Table14[[#This Row],[Cipher]], " ",Table14[[#This Row],[Payment Type]])</f>
        <v>#VALUE!</v>
      </c>
    </row>
    <row r="697" spans="1:1" x14ac:dyDescent="0.3">
      <c r="A697" t="e">
        <f>CONCATENATE(Table14[[#This Row],[Cipher]], " ",Table14[[#This Row],[Payment Type]])</f>
        <v>#VALUE!</v>
      </c>
    </row>
    <row r="698" spans="1:1" x14ac:dyDescent="0.3">
      <c r="A698" t="e">
        <f>CONCATENATE(Table14[[#This Row],[Cipher]], " ",Table14[[#This Row],[Payment Type]])</f>
        <v>#VALUE!</v>
      </c>
    </row>
    <row r="699" spans="1:1" x14ac:dyDescent="0.3">
      <c r="A699" t="e">
        <f>CONCATENATE(Table14[[#This Row],[Cipher]], " ",Table14[[#This Row],[Payment Type]])</f>
        <v>#VALUE!</v>
      </c>
    </row>
    <row r="700" spans="1:1" x14ac:dyDescent="0.3">
      <c r="A700" t="e">
        <f>CONCATENATE(Table14[[#This Row],[Cipher]], " ",Table14[[#This Row],[Payment Type]])</f>
        <v>#VALUE!</v>
      </c>
    </row>
    <row r="701" spans="1:1" x14ac:dyDescent="0.3">
      <c r="A701" t="e">
        <f>CONCATENATE(Table14[[#This Row],[Cipher]], " ",Table14[[#This Row],[Payment Type]])</f>
        <v>#VALUE!</v>
      </c>
    </row>
    <row r="702" spans="1:1" x14ac:dyDescent="0.3">
      <c r="A702" t="e">
        <f>CONCATENATE(Table14[[#This Row],[Cipher]], " ",Table14[[#This Row],[Payment Type]])</f>
        <v>#VALUE!</v>
      </c>
    </row>
    <row r="703" spans="1:1" x14ac:dyDescent="0.3">
      <c r="A703" t="e">
        <f>CONCATENATE(Table14[[#This Row],[Cipher]], " ",Table14[[#This Row],[Payment Type]])</f>
        <v>#VALUE!</v>
      </c>
    </row>
    <row r="704" spans="1:1" x14ac:dyDescent="0.3">
      <c r="A704" t="e">
        <f>CONCATENATE(Table14[[#This Row],[Cipher]], " ",Table14[[#This Row],[Payment Type]])</f>
        <v>#VALUE!</v>
      </c>
    </row>
    <row r="705" spans="1:1" x14ac:dyDescent="0.3">
      <c r="A705" t="e">
        <f>CONCATENATE(Table14[[#This Row],[Cipher]], " ",Table14[[#This Row],[Payment Type]])</f>
        <v>#VALUE!</v>
      </c>
    </row>
    <row r="706" spans="1:1" x14ac:dyDescent="0.3">
      <c r="A706" t="e">
        <f>CONCATENATE(Table14[[#This Row],[Cipher]], " ",Table14[[#This Row],[Payment Type]])</f>
        <v>#VALUE!</v>
      </c>
    </row>
    <row r="707" spans="1:1" x14ac:dyDescent="0.3">
      <c r="A707" t="e">
        <f>CONCATENATE(Table14[[#This Row],[Cipher]], " ",Table14[[#This Row],[Payment Type]])</f>
        <v>#VALUE!</v>
      </c>
    </row>
    <row r="708" spans="1:1" x14ac:dyDescent="0.3">
      <c r="A708" t="e">
        <f>CONCATENATE(Table14[[#This Row],[Cipher]], " ",Table14[[#This Row],[Payment Type]])</f>
        <v>#VALUE!</v>
      </c>
    </row>
    <row r="709" spans="1:1" x14ac:dyDescent="0.3">
      <c r="A709" t="e">
        <f>CONCATENATE(Table14[[#This Row],[Cipher]], " ",Table14[[#This Row],[Payment Type]])</f>
        <v>#VALUE!</v>
      </c>
    </row>
    <row r="710" spans="1:1" x14ac:dyDescent="0.3">
      <c r="A710" t="e">
        <f>CONCATENATE(Table14[[#This Row],[Cipher]], " ",Table14[[#This Row],[Payment Type]])</f>
        <v>#VALUE!</v>
      </c>
    </row>
    <row r="711" spans="1:1" x14ac:dyDescent="0.3">
      <c r="A711" t="e">
        <f>CONCATENATE(Table14[[#This Row],[Cipher]], " ",Table14[[#This Row],[Payment Type]])</f>
        <v>#VALUE!</v>
      </c>
    </row>
    <row r="712" spans="1:1" x14ac:dyDescent="0.3">
      <c r="A712" t="e">
        <f>CONCATENATE(Table14[[#This Row],[Cipher]], " ",Table14[[#This Row],[Payment Type]])</f>
        <v>#VALUE!</v>
      </c>
    </row>
    <row r="713" spans="1:1" x14ac:dyDescent="0.3">
      <c r="A713" t="e">
        <f>CONCATENATE(Table14[[#This Row],[Cipher]], " ",Table14[[#This Row],[Payment Type]])</f>
        <v>#VALUE!</v>
      </c>
    </row>
    <row r="714" spans="1:1" x14ac:dyDescent="0.3">
      <c r="A714" t="e">
        <f>CONCATENATE(Table14[[#This Row],[Cipher]], " ",Table14[[#This Row],[Payment Type]])</f>
        <v>#VALUE!</v>
      </c>
    </row>
    <row r="715" spans="1:1" x14ac:dyDescent="0.3">
      <c r="A715" t="e">
        <f>CONCATENATE(Table14[[#This Row],[Cipher]], " ",Table14[[#This Row],[Payment Type]])</f>
        <v>#VALUE!</v>
      </c>
    </row>
    <row r="716" spans="1:1" x14ac:dyDescent="0.3">
      <c r="A716" t="e">
        <f>CONCATENATE(Table14[[#This Row],[Cipher]], " ",Table14[[#This Row],[Payment Type]])</f>
        <v>#VALUE!</v>
      </c>
    </row>
    <row r="717" spans="1:1" x14ac:dyDescent="0.3">
      <c r="A717" t="e">
        <f>CONCATENATE(Table14[[#This Row],[Cipher]], " ",Table14[[#This Row],[Payment Type]])</f>
        <v>#VALUE!</v>
      </c>
    </row>
    <row r="718" spans="1:1" x14ac:dyDescent="0.3">
      <c r="A718" t="e">
        <f>CONCATENATE(Table14[[#This Row],[Cipher]], " ",Table14[[#This Row],[Payment Type]])</f>
        <v>#VALUE!</v>
      </c>
    </row>
    <row r="719" spans="1:1" x14ac:dyDescent="0.3">
      <c r="A719" t="e">
        <f>CONCATENATE(Table14[[#This Row],[Cipher]], " ",Table14[[#This Row],[Payment Type]])</f>
        <v>#VALUE!</v>
      </c>
    </row>
    <row r="720" spans="1:1" x14ac:dyDescent="0.3">
      <c r="A720" t="e">
        <f>CONCATENATE(Table14[[#This Row],[Cipher]], " ",Table14[[#This Row],[Payment Type]])</f>
        <v>#VALUE!</v>
      </c>
    </row>
    <row r="721" spans="1:1" x14ac:dyDescent="0.3">
      <c r="A721" t="e">
        <f>CONCATENATE(Table14[[#This Row],[Cipher]], " ",Table14[[#This Row],[Payment Type]])</f>
        <v>#VALUE!</v>
      </c>
    </row>
    <row r="722" spans="1:1" x14ac:dyDescent="0.3">
      <c r="A722" t="e">
        <f>CONCATENATE(Table14[[#This Row],[Cipher]], " ",Table14[[#This Row],[Payment Type]])</f>
        <v>#VALUE!</v>
      </c>
    </row>
    <row r="723" spans="1:1" x14ac:dyDescent="0.3">
      <c r="A723" t="e">
        <f>CONCATENATE(Table14[[#This Row],[Cipher]], " ",Table14[[#This Row],[Payment Type]])</f>
        <v>#VALUE!</v>
      </c>
    </row>
    <row r="724" spans="1:1" x14ac:dyDescent="0.3">
      <c r="A724" t="e">
        <f>CONCATENATE(Table14[[#This Row],[Cipher]], " ",Table14[[#This Row],[Payment Type]])</f>
        <v>#VALUE!</v>
      </c>
    </row>
    <row r="725" spans="1:1" x14ac:dyDescent="0.3">
      <c r="A725" t="e">
        <f>CONCATENATE(Table14[[#This Row],[Cipher]], " ",Table14[[#This Row],[Payment Type]])</f>
        <v>#VALUE!</v>
      </c>
    </row>
    <row r="726" spans="1:1" x14ac:dyDescent="0.3">
      <c r="A726" t="e">
        <f>CONCATENATE(Table14[[#This Row],[Cipher]], " ",Table14[[#This Row],[Payment Type]])</f>
        <v>#VALUE!</v>
      </c>
    </row>
    <row r="727" spans="1:1" x14ac:dyDescent="0.3">
      <c r="A727" t="e">
        <f>CONCATENATE(Table14[[#This Row],[Cipher]], " ",Table14[[#This Row],[Payment Type]])</f>
        <v>#VALUE!</v>
      </c>
    </row>
    <row r="728" spans="1:1" x14ac:dyDescent="0.3">
      <c r="A728" t="e">
        <f>CONCATENATE(Table14[[#This Row],[Cipher]], " ",Table14[[#This Row],[Payment Type]])</f>
        <v>#VALUE!</v>
      </c>
    </row>
    <row r="729" spans="1:1" x14ac:dyDescent="0.3">
      <c r="A729" t="e">
        <f>CONCATENATE(Table14[[#This Row],[Cipher]], " ",Table14[[#This Row],[Payment Type]])</f>
        <v>#VALUE!</v>
      </c>
    </row>
    <row r="730" spans="1:1" x14ac:dyDescent="0.3">
      <c r="A730" t="e">
        <f>CONCATENATE(Table14[[#This Row],[Cipher]], " ",Table14[[#This Row],[Payment Type]])</f>
        <v>#VALUE!</v>
      </c>
    </row>
    <row r="731" spans="1:1" x14ac:dyDescent="0.3">
      <c r="A731" t="e">
        <f>CONCATENATE(Table14[[#This Row],[Cipher]], " ",Table14[[#This Row],[Payment Type]])</f>
        <v>#VALUE!</v>
      </c>
    </row>
    <row r="732" spans="1:1" x14ac:dyDescent="0.3">
      <c r="A732" t="e">
        <f>CONCATENATE(Table14[[#This Row],[Cipher]], " ",Table14[[#This Row],[Payment Type]])</f>
        <v>#VALUE!</v>
      </c>
    </row>
    <row r="733" spans="1:1" x14ac:dyDescent="0.3">
      <c r="A733" t="e">
        <f>CONCATENATE(Table14[[#This Row],[Cipher]], " ",Table14[[#This Row],[Payment Type]])</f>
        <v>#VALUE!</v>
      </c>
    </row>
    <row r="734" spans="1:1" x14ac:dyDescent="0.3">
      <c r="A734" t="e">
        <f>CONCATENATE(Table14[[#This Row],[Cipher]], " ",Table14[[#This Row],[Payment Type]])</f>
        <v>#VALUE!</v>
      </c>
    </row>
    <row r="735" spans="1:1" x14ac:dyDescent="0.3">
      <c r="A735" t="e">
        <f>CONCATENATE(Table14[[#This Row],[Cipher]], " ",Table14[[#This Row],[Payment Type]])</f>
        <v>#VALUE!</v>
      </c>
    </row>
    <row r="736" spans="1:1" x14ac:dyDescent="0.3">
      <c r="A736" t="e">
        <f>CONCATENATE(Table14[[#This Row],[Cipher]], " ",Table14[[#This Row],[Payment Type]])</f>
        <v>#VALUE!</v>
      </c>
    </row>
    <row r="737" spans="1:1" x14ac:dyDescent="0.3">
      <c r="A737" t="e">
        <f>CONCATENATE(Table14[[#This Row],[Cipher]], " ",Table14[[#This Row],[Payment Type]])</f>
        <v>#VALUE!</v>
      </c>
    </row>
    <row r="738" spans="1:1" x14ac:dyDescent="0.3">
      <c r="A738" t="e">
        <f>CONCATENATE(Table14[[#This Row],[Cipher]], " ",Table14[[#This Row],[Payment Type]])</f>
        <v>#VALUE!</v>
      </c>
    </row>
    <row r="739" spans="1:1" x14ac:dyDescent="0.3">
      <c r="A739" t="e">
        <f>CONCATENATE(Table14[[#This Row],[Cipher]], " ",Table14[[#This Row],[Payment Type]])</f>
        <v>#VALUE!</v>
      </c>
    </row>
    <row r="740" spans="1:1" x14ac:dyDescent="0.3">
      <c r="A740" t="e">
        <f>CONCATENATE(Table14[[#This Row],[Cipher]], " ",Table14[[#This Row],[Payment Type]])</f>
        <v>#VALUE!</v>
      </c>
    </row>
    <row r="741" spans="1:1" x14ac:dyDescent="0.3">
      <c r="A741" t="e">
        <f>CONCATENATE(Table14[[#This Row],[Cipher]], " ",Table14[[#This Row],[Payment Type]])</f>
        <v>#VALUE!</v>
      </c>
    </row>
    <row r="742" spans="1:1" x14ac:dyDescent="0.3">
      <c r="A742" t="e">
        <f>CONCATENATE(Table14[[#This Row],[Cipher]], " ",Table14[[#This Row],[Payment Type]])</f>
        <v>#VALUE!</v>
      </c>
    </row>
    <row r="743" spans="1:1" x14ac:dyDescent="0.3">
      <c r="A743" t="e">
        <f>CONCATENATE(Table14[[#This Row],[Cipher]], " ",Table14[[#This Row],[Payment Type]])</f>
        <v>#VALUE!</v>
      </c>
    </row>
    <row r="744" spans="1:1" x14ac:dyDescent="0.3">
      <c r="A744" t="e">
        <f>CONCATENATE(Table14[[#This Row],[Cipher]], " ",Table14[[#This Row],[Payment Type]])</f>
        <v>#VALUE!</v>
      </c>
    </row>
    <row r="745" spans="1:1" x14ac:dyDescent="0.3">
      <c r="A745" t="e">
        <f>CONCATENATE(Table14[[#This Row],[Cipher]], " ",Table14[[#This Row],[Payment Type]])</f>
        <v>#VALUE!</v>
      </c>
    </row>
    <row r="746" spans="1:1" x14ac:dyDescent="0.3">
      <c r="A746" t="e">
        <f>CONCATENATE(Table14[[#This Row],[Cipher]], " ",Table14[[#This Row],[Payment Type]])</f>
        <v>#VALUE!</v>
      </c>
    </row>
    <row r="747" spans="1:1" x14ac:dyDescent="0.3">
      <c r="A747" t="e">
        <f>CONCATENATE(Table14[[#This Row],[Cipher]], " ",Table14[[#This Row],[Payment Type]])</f>
        <v>#VALUE!</v>
      </c>
    </row>
    <row r="748" spans="1:1" x14ac:dyDescent="0.3">
      <c r="A748" t="e">
        <f>CONCATENATE(Table14[[#This Row],[Cipher]], " ",Table14[[#This Row],[Payment Type]])</f>
        <v>#VALUE!</v>
      </c>
    </row>
    <row r="749" spans="1:1" x14ac:dyDescent="0.3">
      <c r="A749" t="e">
        <f>CONCATENATE(Table14[[#This Row],[Cipher]], " ",Table14[[#This Row],[Payment Type]])</f>
        <v>#VALUE!</v>
      </c>
    </row>
    <row r="750" spans="1:1" x14ac:dyDescent="0.3">
      <c r="A750" t="e">
        <f>CONCATENATE(Table14[[#This Row],[Cipher]], " ",Table14[[#This Row],[Payment Type]])</f>
        <v>#VALUE!</v>
      </c>
    </row>
    <row r="751" spans="1:1" x14ac:dyDescent="0.3">
      <c r="A751" t="e">
        <f>CONCATENATE(Table14[[#This Row],[Cipher]], " ",Table14[[#This Row],[Payment Type]])</f>
        <v>#VALUE!</v>
      </c>
    </row>
    <row r="752" spans="1:1" x14ac:dyDescent="0.3">
      <c r="A752" t="e">
        <f>CONCATENATE(Table14[[#This Row],[Cipher]], " ",Table14[[#This Row],[Payment Type]])</f>
        <v>#VALUE!</v>
      </c>
    </row>
    <row r="753" spans="1:1" x14ac:dyDescent="0.3">
      <c r="A753" t="e">
        <f>CONCATENATE(Table14[[#This Row],[Cipher]], " ",Table14[[#This Row],[Payment Type]])</f>
        <v>#VALUE!</v>
      </c>
    </row>
    <row r="754" spans="1:1" x14ac:dyDescent="0.3">
      <c r="A754" t="e">
        <f>CONCATENATE(Table14[[#This Row],[Cipher]], " ",Table14[[#This Row],[Payment Type]])</f>
        <v>#VALUE!</v>
      </c>
    </row>
    <row r="755" spans="1:1" x14ac:dyDescent="0.3">
      <c r="A755" t="e">
        <f>CONCATENATE(Table14[[#This Row],[Cipher]], " ",Table14[[#This Row],[Payment Type]])</f>
        <v>#VALUE!</v>
      </c>
    </row>
    <row r="756" spans="1:1" x14ac:dyDescent="0.3">
      <c r="A756" t="e">
        <f>CONCATENATE(Table14[[#This Row],[Cipher]], " ",Table14[[#This Row],[Payment Type]])</f>
        <v>#VALUE!</v>
      </c>
    </row>
    <row r="757" spans="1:1" x14ac:dyDescent="0.3">
      <c r="A757" t="e">
        <f>CONCATENATE(Table14[[#This Row],[Cipher]], " ",Table14[[#This Row],[Payment Type]])</f>
        <v>#VALUE!</v>
      </c>
    </row>
    <row r="758" spans="1:1" x14ac:dyDescent="0.3">
      <c r="A758" t="e">
        <f>CONCATENATE(Table14[[#This Row],[Cipher]], " ",Table14[[#This Row],[Payment Type]])</f>
        <v>#VALUE!</v>
      </c>
    </row>
    <row r="759" spans="1:1" x14ac:dyDescent="0.3">
      <c r="A759" t="e">
        <f>CONCATENATE(Table14[[#This Row],[Cipher]], " ",Table14[[#This Row],[Payment Type]])</f>
        <v>#VALUE!</v>
      </c>
    </row>
    <row r="760" spans="1:1" x14ac:dyDescent="0.3">
      <c r="A760" t="e">
        <f>CONCATENATE(Table14[[#This Row],[Cipher]], " ",Table14[[#This Row],[Payment Type]])</f>
        <v>#VALUE!</v>
      </c>
    </row>
    <row r="761" spans="1:1" x14ac:dyDescent="0.3">
      <c r="A761" t="e">
        <f>CONCATENATE(Table14[[#This Row],[Cipher]], " ",Table14[[#This Row],[Payment Type]])</f>
        <v>#VALUE!</v>
      </c>
    </row>
    <row r="762" spans="1:1" x14ac:dyDescent="0.3">
      <c r="A762" t="e">
        <f>CONCATENATE(Table14[[#This Row],[Cipher]], " ",Table14[[#This Row],[Payment Type]])</f>
        <v>#VALUE!</v>
      </c>
    </row>
    <row r="763" spans="1:1" x14ac:dyDescent="0.3">
      <c r="A763" t="e">
        <f>CONCATENATE(Table14[[#This Row],[Cipher]], " ",Table14[[#This Row],[Payment Type]])</f>
        <v>#VALUE!</v>
      </c>
    </row>
    <row r="764" spans="1:1" x14ac:dyDescent="0.3">
      <c r="A764" t="e">
        <f>CONCATENATE(Table14[[#This Row],[Cipher]], " ",Table14[[#This Row],[Payment Type]])</f>
        <v>#VALUE!</v>
      </c>
    </row>
    <row r="765" spans="1:1" x14ac:dyDescent="0.3">
      <c r="A765" t="e">
        <f>CONCATENATE(Table14[[#This Row],[Cipher]], " ",Table14[[#This Row],[Payment Type]])</f>
        <v>#VALUE!</v>
      </c>
    </row>
    <row r="766" spans="1:1" x14ac:dyDescent="0.3">
      <c r="A766" t="e">
        <f>CONCATENATE(Table14[[#This Row],[Cipher]], " ",Table14[[#This Row],[Payment Type]])</f>
        <v>#VALUE!</v>
      </c>
    </row>
    <row r="767" spans="1:1" x14ac:dyDescent="0.3">
      <c r="A767" t="e">
        <f>CONCATENATE(Table14[[#This Row],[Cipher]], " ",Table14[[#This Row],[Payment Type]])</f>
        <v>#VALUE!</v>
      </c>
    </row>
    <row r="768" spans="1:1" x14ac:dyDescent="0.3">
      <c r="A768" t="e">
        <f>CONCATENATE(Table14[[#This Row],[Cipher]], " ",Table14[[#This Row],[Payment Type]])</f>
        <v>#VALUE!</v>
      </c>
    </row>
    <row r="769" spans="1:1" x14ac:dyDescent="0.3">
      <c r="A769" t="e">
        <f>CONCATENATE(Table14[[#This Row],[Cipher]], " ",Table14[[#This Row],[Payment Type]])</f>
        <v>#VALUE!</v>
      </c>
    </row>
    <row r="770" spans="1:1" x14ac:dyDescent="0.3">
      <c r="A770" t="e">
        <f>CONCATENATE(Table14[[#This Row],[Cipher]], " ",Table14[[#This Row],[Payment Type]])</f>
        <v>#VALUE!</v>
      </c>
    </row>
    <row r="771" spans="1:1" x14ac:dyDescent="0.3">
      <c r="A771" t="e">
        <f>CONCATENATE(Table14[[#This Row],[Cipher]], " ",Table14[[#This Row],[Payment Type]])</f>
        <v>#VALUE!</v>
      </c>
    </row>
    <row r="772" spans="1:1" x14ac:dyDescent="0.3">
      <c r="A772" t="e">
        <f>CONCATENATE(Table14[[#This Row],[Cipher]], " ",Table14[[#This Row],[Payment Type]])</f>
        <v>#VALUE!</v>
      </c>
    </row>
    <row r="773" spans="1:1" x14ac:dyDescent="0.3">
      <c r="A773" t="e">
        <f>CONCATENATE(Table14[[#This Row],[Cipher]], " ",Table14[[#This Row],[Payment Type]])</f>
        <v>#VALUE!</v>
      </c>
    </row>
    <row r="774" spans="1:1" x14ac:dyDescent="0.3">
      <c r="A774" t="e">
        <f>CONCATENATE(Table14[[#This Row],[Cipher]], " ",Table14[[#This Row],[Payment Type]])</f>
        <v>#VALUE!</v>
      </c>
    </row>
    <row r="775" spans="1:1" x14ac:dyDescent="0.3">
      <c r="A775" t="e">
        <f>CONCATENATE(Table14[[#This Row],[Cipher]], " ",Table14[[#This Row],[Payment Type]])</f>
        <v>#VALUE!</v>
      </c>
    </row>
    <row r="776" spans="1:1" x14ac:dyDescent="0.3">
      <c r="A776" t="e">
        <f>CONCATENATE(Table14[[#This Row],[Cipher]], " ",Table14[[#This Row],[Payment Type]])</f>
        <v>#VALUE!</v>
      </c>
    </row>
    <row r="777" spans="1:1" x14ac:dyDescent="0.3">
      <c r="A777" t="e">
        <f>CONCATENATE(Table14[[#This Row],[Cipher]], " ",Table14[[#This Row],[Payment Type]])</f>
        <v>#VALUE!</v>
      </c>
    </row>
    <row r="778" spans="1:1" x14ac:dyDescent="0.3">
      <c r="A778" t="e">
        <f>CONCATENATE(Table14[[#This Row],[Cipher]], " ",Table14[[#This Row],[Payment Type]])</f>
        <v>#VALUE!</v>
      </c>
    </row>
    <row r="779" spans="1:1" x14ac:dyDescent="0.3">
      <c r="A779" t="e">
        <f>CONCATENATE(Table14[[#This Row],[Cipher]], " ",Table14[[#This Row],[Payment Type]])</f>
        <v>#VALUE!</v>
      </c>
    </row>
    <row r="780" spans="1:1" x14ac:dyDescent="0.3">
      <c r="A780" t="e">
        <f>CONCATENATE(Table14[[#This Row],[Cipher]], " ",Table14[[#This Row],[Payment Type]])</f>
        <v>#VALUE!</v>
      </c>
    </row>
    <row r="781" spans="1:1" x14ac:dyDescent="0.3">
      <c r="A781" t="e">
        <f>CONCATENATE(Table14[[#This Row],[Cipher]], " ",Table14[[#This Row],[Payment Type]])</f>
        <v>#VALUE!</v>
      </c>
    </row>
    <row r="782" spans="1:1" x14ac:dyDescent="0.3">
      <c r="A782" t="e">
        <f>CONCATENATE(Table14[[#This Row],[Cipher]], " ",Table14[[#This Row],[Payment Type]])</f>
        <v>#VALUE!</v>
      </c>
    </row>
    <row r="783" spans="1:1" x14ac:dyDescent="0.3">
      <c r="A783" t="e">
        <f>CONCATENATE(Table14[[#This Row],[Cipher]], " ",Table14[[#This Row],[Payment Type]])</f>
        <v>#VALUE!</v>
      </c>
    </row>
    <row r="784" spans="1:1" x14ac:dyDescent="0.3">
      <c r="A784" t="e">
        <f>CONCATENATE(Table14[[#This Row],[Cipher]], " ",Table14[[#This Row],[Payment Type]])</f>
        <v>#VALUE!</v>
      </c>
    </row>
    <row r="785" spans="1:1" x14ac:dyDescent="0.3">
      <c r="A785" t="e">
        <f>CONCATENATE(Table14[[#This Row],[Cipher]], " ",Table14[[#This Row],[Payment Type]])</f>
        <v>#VALUE!</v>
      </c>
    </row>
    <row r="786" spans="1:1" x14ac:dyDescent="0.3">
      <c r="A786" t="e">
        <f>CONCATENATE(Table14[[#This Row],[Cipher]], " ",Table14[[#This Row],[Payment Type]])</f>
        <v>#VALUE!</v>
      </c>
    </row>
    <row r="787" spans="1:1" x14ac:dyDescent="0.3">
      <c r="A787" t="e">
        <f>CONCATENATE(Table14[[#This Row],[Cipher]], " ",Table14[[#This Row],[Payment Type]])</f>
        <v>#VALUE!</v>
      </c>
    </row>
    <row r="788" spans="1:1" x14ac:dyDescent="0.3">
      <c r="A788" t="e">
        <f>CONCATENATE(Table14[[#This Row],[Cipher]], " ",Table14[[#This Row],[Payment Type]])</f>
        <v>#VALUE!</v>
      </c>
    </row>
    <row r="789" spans="1:1" x14ac:dyDescent="0.3">
      <c r="A789" t="e">
        <f>CONCATENATE(Table14[[#This Row],[Cipher]], " ",Table14[[#This Row],[Payment Type]])</f>
        <v>#VALUE!</v>
      </c>
    </row>
    <row r="790" spans="1:1" x14ac:dyDescent="0.3">
      <c r="A790" t="e">
        <f>CONCATENATE(Table14[[#This Row],[Cipher]], " ",Table14[[#This Row],[Payment Type]])</f>
        <v>#VALUE!</v>
      </c>
    </row>
    <row r="791" spans="1:1" x14ac:dyDescent="0.3">
      <c r="A791" t="e">
        <f>CONCATENATE(Table14[[#This Row],[Cipher]], " ",Table14[[#This Row],[Payment Type]])</f>
        <v>#VALUE!</v>
      </c>
    </row>
    <row r="792" spans="1:1" x14ac:dyDescent="0.3">
      <c r="A792" t="e">
        <f>CONCATENATE(Table14[[#This Row],[Cipher]], " ",Table14[[#This Row],[Payment Type]])</f>
        <v>#VALUE!</v>
      </c>
    </row>
    <row r="793" spans="1:1" x14ac:dyDescent="0.3">
      <c r="A793" t="e">
        <f>CONCATENATE(Table14[[#This Row],[Cipher]], " ",Table14[[#This Row],[Payment Type]])</f>
        <v>#VALUE!</v>
      </c>
    </row>
    <row r="794" spans="1:1" x14ac:dyDescent="0.3">
      <c r="A794" t="e">
        <f>CONCATENATE(Table14[[#This Row],[Cipher]], " ",Table14[[#This Row],[Payment Type]])</f>
        <v>#VALUE!</v>
      </c>
    </row>
    <row r="795" spans="1:1" x14ac:dyDescent="0.3">
      <c r="A795" t="e">
        <f>CONCATENATE(Table14[[#This Row],[Cipher]], " ",Table14[[#This Row],[Payment Type]])</f>
        <v>#VALUE!</v>
      </c>
    </row>
    <row r="796" spans="1:1" x14ac:dyDescent="0.3">
      <c r="A796" t="e">
        <f>CONCATENATE(Table14[[#This Row],[Cipher]], " ",Table14[[#This Row],[Payment Type]])</f>
        <v>#VALUE!</v>
      </c>
    </row>
    <row r="797" spans="1:1" x14ac:dyDescent="0.3">
      <c r="A797" t="e">
        <f>CONCATENATE(Table14[[#This Row],[Cipher]], " ",Table14[[#This Row],[Payment Type]])</f>
        <v>#VALUE!</v>
      </c>
    </row>
    <row r="798" spans="1:1" x14ac:dyDescent="0.3">
      <c r="A798" t="e">
        <f>CONCATENATE(Table14[[#This Row],[Cipher]], " ",Table14[[#This Row],[Payment Type]])</f>
        <v>#VALUE!</v>
      </c>
    </row>
    <row r="799" spans="1:1" x14ac:dyDescent="0.3">
      <c r="A799" t="e">
        <f>CONCATENATE(Table14[[#This Row],[Cipher]], " ",Table14[[#This Row],[Payment Type]])</f>
        <v>#VALUE!</v>
      </c>
    </row>
    <row r="800" spans="1:1" x14ac:dyDescent="0.3">
      <c r="A800" t="e">
        <f>CONCATENATE(Table14[[#This Row],[Cipher]], " ",Table14[[#This Row],[Payment Type]])</f>
        <v>#VALUE!</v>
      </c>
    </row>
    <row r="801" spans="1:1" x14ac:dyDescent="0.3">
      <c r="A801" t="e">
        <f>CONCATENATE(Table14[[#This Row],[Cipher]], " ",Table14[[#This Row],[Payment Type]])</f>
        <v>#VALUE!</v>
      </c>
    </row>
    <row r="802" spans="1:1" x14ac:dyDescent="0.3">
      <c r="A802" t="e">
        <f>CONCATENATE(Table14[[#This Row],[Cipher]], " ",Table14[[#This Row],[Payment Type]])</f>
        <v>#VALUE!</v>
      </c>
    </row>
    <row r="803" spans="1:1" x14ac:dyDescent="0.3">
      <c r="A803" t="e">
        <f>CONCATENATE(Table14[[#This Row],[Cipher]], " ",Table14[[#This Row],[Payment Type]])</f>
        <v>#VALUE!</v>
      </c>
    </row>
    <row r="804" spans="1:1" x14ac:dyDescent="0.3">
      <c r="A804" t="e">
        <f>CONCATENATE(Table14[[#This Row],[Cipher]], " ",Table14[[#This Row],[Payment Type]])</f>
        <v>#VALUE!</v>
      </c>
    </row>
    <row r="805" spans="1:1" x14ac:dyDescent="0.3">
      <c r="A805" t="e">
        <f>CONCATENATE(Table14[[#This Row],[Cipher]], " ",Table14[[#This Row],[Payment Type]])</f>
        <v>#VALUE!</v>
      </c>
    </row>
    <row r="806" spans="1:1" x14ac:dyDescent="0.3">
      <c r="A806" t="e">
        <f>CONCATENATE(Table14[[#This Row],[Cipher]], " ",Table14[[#This Row],[Payment Type]])</f>
        <v>#VALUE!</v>
      </c>
    </row>
    <row r="807" spans="1:1" x14ac:dyDescent="0.3">
      <c r="A807" t="e">
        <f>CONCATENATE(Table14[[#This Row],[Cipher]], " ",Table14[[#This Row],[Payment Type]])</f>
        <v>#VALUE!</v>
      </c>
    </row>
    <row r="808" spans="1:1" x14ac:dyDescent="0.3">
      <c r="A808" t="e">
        <f>CONCATENATE(Table14[[#This Row],[Cipher]], " ",Table14[[#This Row],[Payment Type]])</f>
        <v>#VALUE!</v>
      </c>
    </row>
    <row r="809" spans="1:1" x14ac:dyDescent="0.3">
      <c r="A809" t="e">
        <f>CONCATENATE(Table14[[#This Row],[Cipher]], " ",Table14[[#This Row],[Payment Type]])</f>
        <v>#VALUE!</v>
      </c>
    </row>
    <row r="810" spans="1:1" x14ac:dyDescent="0.3">
      <c r="A810" t="e">
        <f>CONCATENATE(Table14[[#This Row],[Cipher]], " ",Table14[[#This Row],[Payment Type]])</f>
        <v>#VALUE!</v>
      </c>
    </row>
    <row r="811" spans="1:1" x14ac:dyDescent="0.3">
      <c r="A811" t="e">
        <f>CONCATENATE(Table14[[#This Row],[Cipher]], " ",Table14[[#This Row],[Payment Type]])</f>
        <v>#VALUE!</v>
      </c>
    </row>
    <row r="812" spans="1:1" x14ac:dyDescent="0.3">
      <c r="A812" t="e">
        <f>CONCATENATE(Table14[[#This Row],[Cipher]], " ",Table14[[#This Row],[Payment Type]])</f>
        <v>#VALUE!</v>
      </c>
    </row>
    <row r="813" spans="1:1" x14ac:dyDescent="0.3">
      <c r="A813" t="e">
        <f>CONCATENATE(Table14[[#This Row],[Cipher]], " ",Table14[[#This Row],[Payment Type]])</f>
        <v>#VALUE!</v>
      </c>
    </row>
    <row r="814" spans="1:1" x14ac:dyDescent="0.3">
      <c r="A814" t="e">
        <f>CONCATENATE(Table14[[#This Row],[Cipher]], " ",Table14[[#This Row],[Payment Type]])</f>
        <v>#VALUE!</v>
      </c>
    </row>
    <row r="815" spans="1:1" x14ac:dyDescent="0.3">
      <c r="A815" t="e">
        <f>CONCATENATE(Table14[[#This Row],[Cipher]], " ",Table14[[#This Row],[Payment Type]])</f>
        <v>#VALUE!</v>
      </c>
    </row>
    <row r="816" spans="1:1" x14ac:dyDescent="0.3">
      <c r="A816" t="e">
        <f>CONCATENATE(Table14[[#This Row],[Cipher]], " ",Table14[[#This Row],[Payment Type]])</f>
        <v>#VALUE!</v>
      </c>
    </row>
    <row r="817" spans="1:1" x14ac:dyDescent="0.3">
      <c r="A817" t="e">
        <f>CONCATENATE(Table14[[#This Row],[Cipher]], " ",Table14[[#This Row],[Payment Type]])</f>
        <v>#VALUE!</v>
      </c>
    </row>
    <row r="818" spans="1:1" x14ac:dyDescent="0.3">
      <c r="A818" t="e">
        <f>CONCATENATE(Table14[[#This Row],[Cipher]], " ",Table14[[#This Row],[Payment Type]])</f>
        <v>#VALUE!</v>
      </c>
    </row>
    <row r="819" spans="1:1" x14ac:dyDescent="0.3">
      <c r="A819" t="e">
        <f>CONCATENATE(Table14[[#This Row],[Cipher]], " ",Table14[[#This Row],[Payment Type]])</f>
        <v>#VALUE!</v>
      </c>
    </row>
    <row r="820" spans="1:1" x14ac:dyDescent="0.3">
      <c r="A820" t="e">
        <f>CONCATENATE(Table14[[#This Row],[Cipher]], " ",Table14[[#This Row],[Payment Type]])</f>
        <v>#VALUE!</v>
      </c>
    </row>
    <row r="821" spans="1:1" x14ac:dyDescent="0.3">
      <c r="A821" t="e">
        <f>CONCATENATE(Table14[[#This Row],[Cipher]], " ",Table14[[#This Row],[Payment Type]])</f>
        <v>#VALUE!</v>
      </c>
    </row>
    <row r="822" spans="1:1" x14ac:dyDescent="0.3">
      <c r="A822" t="e">
        <f>CONCATENATE(Table14[[#This Row],[Cipher]], " ",Table14[[#This Row],[Payment Type]])</f>
        <v>#VALUE!</v>
      </c>
    </row>
    <row r="823" spans="1:1" x14ac:dyDescent="0.3">
      <c r="A823" t="e">
        <f>CONCATENATE(Table14[[#This Row],[Cipher]], " ",Table14[[#This Row],[Payment Type]])</f>
        <v>#VALUE!</v>
      </c>
    </row>
    <row r="824" spans="1:1" x14ac:dyDescent="0.3">
      <c r="A824" t="e">
        <f>CONCATENATE(Table14[[#This Row],[Cipher]], " ",Table14[[#This Row],[Payment Type]])</f>
        <v>#VALUE!</v>
      </c>
    </row>
    <row r="825" spans="1:1" x14ac:dyDescent="0.3">
      <c r="A825" t="e">
        <f>CONCATENATE(Table14[[#This Row],[Cipher]], " ",Table14[[#This Row],[Payment Type]])</f>
        <v>#VALUE!</v>
      </c>
    </row>
    <row r="826" spans="1:1" x14ac:dyDescent="0.3">
      <c r="A826" t="e">
        <f>CONCATENATE(Table14[[#This Row],[Cipher]], " ",Table14[[#This Row],[Payment Type]])</f>
        <v>#VALUE!</v>
      </c>
    </row>
    <row r="827" spans="1:1" x14ac:dyDescent="0.3">
      <c r="A827" t="e">
        <f>CONCATENATE(Table14[[#This Row],[Cipher]], " ",Table14[[#This Row],[Payment Type]])</f>
        <v>#VALUE!</v>
      </c>
    </row>
    <row r="828" spans="1:1" x14ac:dyDescent="0.3">
      <c r="A828" t="e">
        <f>CONCATENATE(Table14[[#This Row],[Cipher]], " ",Table14[[#This Row],[Payment Type]])</f>
        <v>#VALUE!</v>
      </c>
    </row>
    <row r="829" spans="1:1" x14ac:dyDescent="0.3">
      <c r="A829" t="e">
        <f>CONCATENATE(Table14[[#This Row],[Cipher]], " ",Table14[[#This Row],[Payment Type]])</f>
        <v>#VALUE!</v>
      </c>
    </row>
  </sheetData>
  <sheetProtection sort="0" autoFilter="0"/>
  <mergeCells count="1">
    <mergeCell ref="B2:D2"/>
  </mergeCells>
  <conditionalFormatting sqref="E1:E1048576">
    <cfRule type="containsText" dxfId="26" priority="1" operator="containsText" text="PCN Payments">
      <formula>NOT(ISERROR(SEARCH("PCN Payments",E1)))</formula>
    </cfRule>
  </conditionalFormatting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302"/>
  <sheetViews>
    <sheetView workbookViewId="0">
      <selection activeCell="F13" sqref="F13"/>
    </sheetView>
  </sheetViews>
  <sheetFormatPr defaultRowHeight="14.4" x14ac:dyDescent="0.3"/>
  <cols>
    <col min="1" max="1" width="17.5546875" customWidth="1"/>
    <col min="2" max="2" width="14.44140625" customWidth="1"/>
    <col min="3" max="3" width="27.109375" customWidth="1"/>
    <col min="5" max="5" width="10.88671875" bestFit="1" customWidth="1"/>
    <col min="6" max="6" width="12.5546875" bestFit="1" customWidth="1"/>
    <col min="7" max="7" width="17.109375" customWidth="1"/>
  </cols>
  <sheetData>
    <row r="1" spans="1:6" x14ac:dyDescent="0.3">
      <c r="E1" s="2"/>
    </row>
    <row r="2" spans="1:6" ht="16.2" thickBot="1" x14ac:dyDescent="0.35">
      <c r="A2" s="48"/>
      <c r="B2" s="48"/>
      <c r="C2" s="48"/>
      <c r="F2" s="2"/>
    </row>
    <row r="3" spans="1:6" ht="15.6" customHeight="1" x14ac:dyDescent="0.3">
      <c r="A3" s="13"/>
      <c r="B3" s="12"/>
      <c r="C3" s="12"/>
      <c r="F3" s="2"/>
    </row>
    <row r="4" spans="1:6" ht="15.6" customHeight="1" thickBot="1" x14ac:dyDescent="0.35">
      <c r="A4" s="38">
        <v>45658</v>
      </c>
      <c r="B4" s="39" t="s">
        <v>227</v>
      </c>
      <c r="C4" s="40" t="s">
        <v>228</v>
      </c>
      <c r="F4" s="2"/>
    </row>
    <row r="5" spans="1:6" ht="15.6" customHeight="1" thickBot="1" x14ac:dyDescent="0.35">
      <c r="A5" s="38">
        <v>45765</v>
      </c>
      <c r="B5" s="39" t="s">
        <v>229</v>
      </c>
      <c r="C5" s="41" t="s">
        <v>230</v>
      </c>
      <c r="F5" s="2"/>
    </row>
    <row r="6" spans="1:6" ht="15.6" customHeight="1" thickBot="1" x14ac:dyDescent="0.35">
      <c r="A6" s="38">
        <v>45768</v>
      </c>
      <c r="B6" s="39" t="s">
        <v>231</v>
      </c>
      <c r="C6" s="41" t="s">
        <v>232</v>
      </c>
      <c r="F6" s="2"/>
    </row>
    <row r="7" spans="1:6" x14ac:dyDescent="0.3">
      <c r="A7" s="14">
        <v>45782</v>
      </c>
      <c r="B7" s="27" t="s">
        <v>231</v>
      </c>
      <c r="C7" s="15" t="s">
        <v>233</v>
      </c>
      <c r="F7" s="2"/>
    </row>
    <row r="8" spans="1:6" x14ac:dyDescent="0.3">
      <c r="A8" s="14">
        <v>45803</v>
      </c>
      <c r="B8" s="27" t="s">
        <v>231</v>
      </c>
      <c r="C8" s="15" t="s">
        <v>234</v>
      </c>
      <c r="F8" s="2"/>
    </row>
    <row r="9" spans="1:6" x14ac:dyDescent="0.3">
      <c r="A9" s="14">
        <v>45894</v>
      </c>
      <c r="B9" s="27" t="s">
        <v>231</v>
      </c>
      <c r="C9" s="15" t="s">
        <v>235</v>
      </c>
      <c r="F9" s="2"/>
    </row>
    <row r="10" spans="1:6" x14ac:dyDescent="0.3">
      <c r="A10" s="14">
        <v>46016</v>
      </c>
      <c r="B10" s="27" t="s">
        <v>236</v>
      </c>
      <c r="C10" s="15" t="s">
        <v>237</v>
      </c>
      <c r="F10" s="2"/>
    </row>
    <row r="11" spans="1:6" x14ac:dyDescent="0.3">
      <c r="A11" s="14">
        <v>46017</v>
      </c>
      <c r="B11" s="26" t="s">
        <v>229</v>
      </c>
      <c r="C11" s="15" t="s">
        <v>238</v>
      </c>
      <c r="F11" s="2"/>
    </row>
    <row r="12" spans="1:6" x14ac:dyDescent="0.3">
      <c r="A12" s="42">
        <v>46023</v>
      </c>
      <c r="B12" s="43" t="s">
        <v>236</v>
      </c>
      <c r="C12" s="44" t="s">
        <v>239</v>
      </c>
      <c r="F12" s="2"/>
    </row>
    <row r="13" spans="1:6" x14ac:dyDescent="0.3">
      <c r="F13" s="2"/>
    </row>
    <row r="14" spans="1:6" x14ac:dyDescent="0.3">
      <c r="F14" s="2"/>
    </row>
    <row r="15" spans="1:6" ht="15.6" thickBot="1" x14ac:dyDescent="0.35">
      <c r="A15" s="10"/>
      <c r="B15" s="11"/>
      <c r="C15" s="11"/>
      <c r="F15" s="2"/>
    </row>
    <row r="16" spans="1:6" ht="15.6" thickBot="1" x14ac:dyDescent="0.35">
      <c r="A16" s="10"/>
      <c r="B16" s="11"/>
      <c r="C16" s="11"/>
      <c r="F16" s="2"/>
    </row>
    <row r="17" spans="1:6" ht="15" x14ac:dyDescent="0.3">
      <c r="A17" s="2"/>
      <c r="B17" s="12"/>
      <c r="C17" s="12"/>
      <c r="F17" s="2"/>
    </row>
    <row r="18" spans="1:6" ht="15" x14ac:dyDescent="0.3">
      <c r="A18" s="2"/>
      <c r="B18" s="12"/>
      <c r="C18" s="12"/>
      <c r="F18" s="2"/>
    </row>
    <row r="19" spans="1:6" ht="15" x14ac:dyDescent="0.3">
      <c r="A19" s="2"/>
      <c r="B19" s="12"/>
      <c r="C19" s="12"/>
      <c r="F19" s="2"/>
    </row>
    <row r="20" spans="1:6" ht="15" x14ac:dyDescent="0.3">
      <c r="A20" s="2"/>
      <c r="B20" s="12"/>
      <c r="F20" s="2"/>
    </row>
    <row r="21" spans="1:6" ht="15" x14ac:dyDescent="0.3">
      <c r="A21" s="2"/>
      <c r="B21" s="12"/>
      <c r="F21" s="2"/>
    </row>
    <row r="22" spans="1:6" ht="15" x14ac:dyDescent="0.3">
      <c r="A22" s="2"/>
      <c r="B22" s="12"/>
      <c r="F22" s="2"/>
    </row>
    <row r="23" spans="1:6" ht="15" x14ac:dyDescent="0.3">
      <c r="A23" s="2"/>
      <c r="B23" s="12"/>
      <c r="F23" s="2"/>
    </row>
    <row r="24" spans="1:6" ht="15" x14ac:dyDescent="0.3">
      <c r="A24" s="2"/>
      <c r="B24" s="12"/>
      <c r="F24" s="2"/>
    </row>
    <row r="25" spans="1:6" ht="15" x14ac:dyDescent="0.3">
      <c r="A25" s="2"/>
      <c r="B25" s="12"/>
      <c r="F25" s="2"/>
    </row>
    <row r="26" spans="1:6" ht="15" x14ac:dyDescent="0.3">
      <c r="A26" s="2"/>
      <c r="B26" s="12"/>
      <c r="F26" s="2"/>
    </row>
    <row r="27" spans="1:6" ht="15" x14ac:dyDescent="0.3">
      <c r="A27" s="2"/>
      <c r="B27" s="12"/>
      <c r="F27" s="2"/>
    </row>
    <row r="28" spans="1:6" ht="15" x14ac:dyDescent="0.3">
      <c r="A28" s="2"/>
      <c r="B28" s="12"/>
      <c r="F28" s="2"/>
    </row>
    <row r="29" spans="1:6" ht="15" x14ac:dyDescent="0.3">
      <c r="A29" s="2"/>
      <c r="B29" s="3"/>
      <c r="F29" s="2"/>
    </row>
    <row r="30" spans="1:6" ht="15" x14ac:dyDescent="0.3">
      <c r="A30" s="2"/>
      <c r="B30" s="3"/>
      <c r="F30" s="2"/>
    </row>
    <row r="31" spans="1:6" ht="15" x14ac:dyDescent="0.3">
      <c r="A31" s="2"/>
      <c r="B31" s="3"/>
      <c r="F31" s="2"/>
    </row>
    <row r="32" spans="1:6" x14ac:dyDescent="0.3">
      <c r="F32" s="2"/>
    </row>
    <row r="33" spans="6:6" x14ac:dyDescent="0.3">
      <c r="F33" s="2"/>
    </row>
    <row r="34" spans="6:6" x14ac:dyDescent="0.3">
      <c r="F34" s="2"/>
    </row>
    <row r="35" spans="6:6" x14ac:dyDescent="0.3">
      <c r="F35" s="2"/>
    </row>
    <row r="36" spans="6:6" x14ac:dyDescent="0.3">
      <c r="F36" s="2"/>
    </row>
    <row r="37" spans="6:6" x14ac:dyDescent="0.3">
      <c r="F37" s="2"/>
    </row>
    <row r="38" spans="6:6" x14ac:dyDescent="0.3">
      <c r="F38" s="2"/>
    </row>
    <row r="39" spans="6:6" x14ac:dyDescent="0.3">
      <c r="F39" s="2"/>
    </row>
    <row r="40" spans="6:6" x14ac:dyDescent="0.3">
      <c r="F40" s="2"/>
    </row>
    <row r="41" spans="6:6" x14ac:dyDescent="0.3">
      <c r="F41" s="2"/>
    </row>
    <row r="42" spans="6:6" x14ac:dyDescent="0.3">
      <c r="F42" s="2"/>
    </row>
    <row r="43" spans="6:6" x14ac:dyDescent="0.3">
      <c r="F43" s="2"/>
    </row>
    <row r="44" spans="6:6" x14ac:dyDescent="0.3">
      <c r="F44" s="2"/>
    </row>
    <row r="45" spans="6:6" x14ac:dyDescent="0.3">
      <c r="F45" s="2"/>
    </row>
    <row r="46" spans="6:6" x14ac:dyDescent="0.3">
      <c r="F46" s="2"/>
    </row>
    <row r="47" spans="6:6" x14ac:dyDescent="0.3">
      <c r="F47" s="2"/>
    </row>
    <row r="48" spans="6:6" x14ac:dyDescent="0.3">
      <c r="F48" s="2"/>
    </row>
    <row r="49" spans="6:6" x14ac:dyDescent="0.3">
      <c r="F49" s="2"/>
    </row>
    <row r="50" spans="6:6" x14ac:dyDescent="0.3">
      <c r="F50" s="2"/>
    </row>
    <row r="51" spans="6:6" x14ac:dyDescent="0.3">
      <c r="F51" s="2"/>
    </row>
    <row r="52" spans="6:6" x14ac:dyDescent="0.3">
      <c r="F52" s="2"/>
    </row>
    <row r="53" spans="6:6" x14ac:dyDescent="0.3">
      <c r="F53" s="2"/>
    </row>
    <row r="54" spans="6:6" x14ac:dyDescent="0.3">
      <c r="F54" s="2"/>
    </row>
    <row r="55" spans="6:6" x14ac:dyDescent="0.3">
      <c r="F55" s="2"/>
    </row>
    <row r="56" spans="6:6" x14ac:dyDescent="0.3">
      <c r="F56" s="2"/>
    </row>
    <row r="57" spans="6:6" x14ac:dyDescent="0.3">
      <c r="F57" s="2"/>
    </row>
    <row r="58" spans="6:6" x14ac:dyDescent="0.3">
      <c r="F58" s="2"/>
    </row>
    <row r="59" spans="6:6" x14ac:dyDescent="0.3">
      <c r="F59" s="2"/>
    </row>
    <row r="60" spans="6:6" x14ac:dyDescent="0.3">
      <c r="F60" s="2"/>
    </row>
    <row r="61" spans="6:6" x14ac:dyDescent="0.3">
      <c r="F61" s="2"/>
    </row>
    <row r="62" spans="6:6" x14ac:dyDescent="0.3">
      <c r="F62" s="2"/>
    </row>
    <row r="63" spans="6:6" x14ac:dyDescent="0.3">
      <c r="F63" s="2"/>
    </row>
    <row r="64" spans="6:6" x14ac:dyDescent="0.3">
      <c r="F64" s="2"/>
    </row>
    <row r="65" spans="6:6" x14ac:dyDescent="0.3">
      <c r="F65" s="2"/>
    </row>
    <row r="66" spans="6:6" x14ac:dyDescent="0.3">
      <c r="F66" s="2"/>
    </row>
    <row r="67" spans="6:6" x14ac:dyDescent="0.3">
      <c r="F67" s="2"/>
    </row>
    <row r="68" spans="6:6" x14ac:dyDescent="0.3">
      <c r="F68" s="2"/>
    </row>
    <row r="69" spans="6:6" x14ac:dyDescent="0.3">
      <c r="F69" s="2"/>
    </row>
    <row r="70" spans="6:6" x14ac:dyDescent="0.3">
      <c r="F70" s="2"/>
    </row>
    <row r="71" spans="6:6" x14ac:dyDescent="0.3">
      <c r="F71" s="2"/>
    </row>
    <row r="72" spans="6:6" x14ac:dyDescent="0.3">
      <c r="F72" s="2"/>
    </row>
    <row r="73" spans="6:6" x14ac:dyDescent="0.3">
      <c r="F73" s="2"/>
    </row>
    <row r="74" spans="6:6" x14ac:dyDescent="0.3">
      <c r="F74" s="2"/>
    </row>
    <row r="75" spans="6:6" x14ac:dyDescent="0.3">
      <c r="F75" s="2"/>
    </row>
    <row r="76" spans="6:6" x14ac:dyDescent="0.3">
      <c r="F76" s="2"/>
    </row>
    <row r="77" spans="6:6" x14ac:dyDescent="0.3">
      <c r="F77" s="2"/>
    </row>
    <row r="78" spans="6:6" x14ac:dyDescent="0.3">
      <c r="F78" s="2"/>
    </row>
    <row r="79" spans="6:6" x14ac:dyDescent="0.3">
      <c r="F79" s="2"/>
    </row>
    <row r="80" spans="6:6" x14ac:dyDescent="0.3">
      <c r="F80" s="2"/>
    </row>
    <row r="81" spans="6:6" x14ac:dyDescent="0.3">
      <c r="F81" s="2"/>
    </row>
    <row r="82" spans="6:6" x14ac:dyDescent="0.3">
      <c r="F82" s="2"/>
    </row>
    <row r="83" spans="6:6" x14ac:dyDescent="0.3">
      <c r="F83" s="2"/>
    </row>
    <row r="84" spans="6:6" x14ac:dyDescent="0.3">
      <c r="F84" s="2"/>
    </row>
    <row r="85" spans="6:6" x14ac:dyDescent="0.3">
      <c r="F85" s="2"/>
    </row>
    <row r="86" spans="6:6" x14ac:dyDescent="0.3">
      <c r="F86" s="2"/>
    </row>
    <row r="87" spans="6:6" x14ac:dyDescent="0.3">
      <c r="F87" s="2"/>
    </row>
    <row r="88" spans="6:6" x14ac:dyDescent="0.3">
      <c r="F88" s="2"/>
    </row>
    <row r="89" spans="6:6" x14ac:dyDescent="0.3">
      <c r="F89" s="2"/>
    </row>
    <row r="90" spans="6:6" x14ac:dyDescent="0.3">
      <c r="F90" s="2"/>
    </row>
    <row r="91" spans="6:6" x14ac:dyDescent="0.3">
      <c r="F91" s="2"/>
    </row>
    <row r="92" spans="6:6" x14ac:dyDescent="0.3">
      <c r="F92" s="2"/>
    </row>
    <row r="93" spans="6:6" x14ac:dyDescent="0.3">
      <c r="F93" s="2"/>
    </row>
    <row r="94" spans="6:6" x14ac:dyDescent="0.3">
      <c r="F94" s="2"/>
    </row>
    <row r="95" spans="6:6" x14ac:dyDescent="0.3">
      <c r="F95" s="2"/>
    </row>
    <row r="96" spans="6:6" x14ac:dyDescent="0.3">
      <c r="F96" s="2"/>
    </row>
    <row r="97" spans="6:6" x14ac:dyDescent="0.3">
      <c r="F97" s="2"/>
    </row>
    <row r="98" spans="6:6" x14ac:dyDescent="0.3">
      <c r="F98" s="2"/>
    </row>
    <row r="99" spans="6:6" x14ac:dyDescent="0.3">
      <c r="F99" s="2"/>
    </row>
    <row r="100" spans="6:6" x14ac:dyDescent="0.3">
      <c r="F100" s="2"/>
    </row>
    <row r="101" spans="6:6" x14ac:dyDescent="0.3">
      <c r="F101" s="2"/>
    </row>
    <row r="102" spans="6:6" x14ac:dyDescent="0.3">
      <c r="F102" s="2"/>
    </row>
    <row r="103" spans="6:6" x14ac:dyDescent="0.3">
      <c r="F103" s="2"/>
    </row>
    <row r="104" spans="6:6" x14ac:dyDescent="0.3">
      <c r="F104" s="2"/>
    </row>
    <row r="105" spans="6:6" x14ac:dyDescent="0.3">
      <c r="F105" s="2"/>
    </row>
    <row r="106" spans="6:6" x14ac:dyDescent="0.3">
      <c r="F106" s="2"/>
    </row>
    <row r="107" spans="6:6" x14ac:dyDescent="0.3">
      <c r="F107" s="2"/>
    </row>
    <row r="108" spans="6:6" x14ac:dyDescent="0.3">
      <c r="F108" s="2"/>
    </row>
    <row r="109" spans="6:6" x14ac:dyDescent="0.3">
      <c r="F109" s="2"/>
    </row>
    <row r="110" spans="6:6" x14ac:dyDescent="0.3">
      <c r="F110" s="2"/>
    </row>
    <row r="111" spans="6:6" x14ac:dyDescent="0.3">
      <c r="F111" s="2"/>
    </row>
    <row r="112" spans="6:6" x14ac:dyDescent="0.3">
      <c r="F112" s="2"/>
    </row>
    <row r="113" spans="6:6" x14ac:dyDescent="0.3">
      <c r="F113" s="2"/>
    </row>
    <row r="114" spans="6:6" x14ac:dyDescent="0.3">
      <c r="F114" s="2"/>
    </row>
    <row r="115" spans="6:6" x14ac:dyDescent="0.3">
      <c r="F115" s="2"/>
    </row>
    <row r="116" spans="6:6" x14ac:dyDescent="0.3">
      <c r="F116" s="2"/>
    </row>
    <row r="117" spans="6:6" x14ac:dyDescent="0.3">
      <c r="F117" s="2"/>
    </row>
    <row r="118" spans="6:6" x14ac:dyDescent="0.3">
      <c r="F118" s="2"/>
    </row>
    <row r="119" spans="6:6" x14ac:dyDescent="0.3">
      <c r="F119" s="2"/>
    </row>
    <row r="120" spans="6:6" x14ac:dyDescent="0.3">
      <c r="F120" s="2"/>
    </row>
    <row r="121" spans="6:6" x14ac:dyDescent="0.3">
      <c r="F121" s="2"/>
    </row>
    <row r="122" spans="6:6" x14ac:dyDescent="0.3">
      <c r="F122" s="2"/>
    </row>
    <row r="123" spans="6:6" x14ac:dyDescent="0.3">
      <c r="F123" s="2"/>
    </row>
    <row r="124" spans="6:6" x14ac:dyDescent="0.3">
      <c r="F124" s="2"/>
    </row>
    <row r="125" spans="6:6" x14ac:dyDescent="0.3">
      <c r="F125" s="2"/>
    </row>
    <row r="126" spans="6:6" x14ac:dyDescent="0.3">
      <c r="F126" s="2"/>
    </row>
    <row r="127" spans="6:6" x14ac:dyDescent="0.3">
      <c r="F127" s="2"/>
    </row>
    <row r="128" spans="6:6" x14ac:dyDescent="0.3">
      <c r="F128" s="2"/>
    </row>
    <row r="129" spans="6:6" x14ac:dyDescent="0.3">
      <c r="F129" s="2"/>
    </row>
    <row r="130" spans="6:6" x14ac:dyDescent="0.3">
      <c r="F130" s="2"/>
    </row>
    <row r="131" spans="6:6" x14ac:dyDescent="0.3">
      <c r="F131" s="2"/>
    </row>
    <row r="132" spans="6:6" x14ac:dyDescent="0.3">
      <c r="F132" s="2"/>
    </row>
    <row r="133" spans="6:6" x14ac:dyDescent="0.3">
      <c r="F133" s="2"/>
    </row>
    <row r="134" spans="6:6" x14ac:dyDescent="0.3">
      <c r="F134" s="2"/>
    </row>
    <row r="135" spans="6:6" x14ac:dyDescent="0.3">
      <c r="F135" s="2"/>
    </row>
    <row r="136" spans="6:6" x14ac:dyDescent="0.3">
      <c r="F136" s="2"/>
    </row>
    <row r="137" spans="6:6" x14ac:dyDescent="0.3">
      <c r="F137" s="2"/>
    </row>
    <row r="138" spans="6:6" x14ac:dyDescent="0.3">
      <c r="F138" s="2"/>
    </row>
    <row r="139" spans="6:6" x14ac:dyDescent="0.3">
      <c r="F139" s="2"/>
    </row>
    <row r="140" spans="6:6" x14ac:dyDescent="0.3">
      <c r="F140" s="2"/>
    </row>
    <row r="141" spans="6:6" x14ac:dyDescent="0.3">
      <c r="F141" s="2"/>
    </row>
    <row r="142" spans="6:6" x14ac:dyDescent="0.3">
      <c r="F142" s="2"/>
    </row>
    <row r="143" spans="6:6" x14ac:dyDescent="0.3">
      <c r="F143" s="2"/>
    </row>
    <row r="144" spans="6:6" x14ac:dyDescent="0.3">
      <c r="F144" s="2"/>
    </row>
    <row r="145" spans="6:6" x14ac:dyDescent="0.3">
      <c r="F145" s="2"/>
    </row>
    <row r="146" spans="6:6" x14ac:dyDescent="0.3">
      <c r="F146" s="2"/>
    </row>
    <row r="147" spans="6:6" x14ac:dyDescent="0.3">
      <c r="F147" s="2"/>
    </row>
    <row r="148" spans="6:6" x14ac:dyDescent="0.3">
      <c r="F148" s="2"/>
    </row>
    <row r="149" spans="6:6" x14ac:dyDescent="0.3">
      <c r="F149" s="2"/>
    </row>
    <row r="150" spans="6:6" x14ac:dyDescent="0.3">
      <c r="F150" s="2"/>
    </row>
    <row r="151" spans="6:6" x14ac:dyDescent="0.3">
      <c r="F151" s="2"/>
    </row>
    <row r="152" spans="6:6" x14ac:dyDescent="0.3">
      <c r="F152" s="2"/>
    </row>
    <row r="153" spans="6:6" x14ac:dyDescent="0.3">
      <c r="F153" s="2"/>
    </row>
    <row r="154" spans="6:6" x14ac:dyDescent="0.3">
      <c r="F154" s="2"/>
    </row>
    <row r="155" spans="6:6" x14ac:dyDescent="0.3">
      <c r="F155" s="2"/>
    </row>
    <row r="156" spans="6:6" x14ac:dyDescent="0.3">
      <c r="F156" s="2"/>
    </row>
    <row r="157" spans="6:6" x14ac:dyDescent="0.3">
      <c r="F157" s="2"/>
    </row>
    <row r="158" spans="6:6" x14ac:dyDescent="0.3">
      <c r="F158" s="2"/>
    </row>
    <row r="159" spans="6:6" x14ac:dyDescent="0.3">
      <c r="F159" s="2"/>
    </row>
    <row r="160" spans="6:6" x14ac:dyDescent="0.3">
      <c r="F160" s="2"/>
    </row>
    <row r="161" spans="6:6" x14ac:dyDescent="0.3">
      <c r="F161" s="2"/>
    </row>
    <row r="162" spans="6:6" x14ac:dyDescent="0.3">
      <c r="F162" s="2"/>
    </row>
    <row r="163" spans="6:6" x14ac:dyDescent="0.3">
      <c r="F163" s="2"/>
    </row>
    <row r="164" spans="6:6" x14ac:dyDescent="0.3">
      <c r="F164" s="2"/>
    </row>
    <row r="165" spans="6:6" x14ac:dyDescent="0.3">
      <c r="F165" s="2"/>
    </row>
    <row r="166" spans="6:6" x14ac:dyDescent="0.3">
      <c r="F166" s="2"/>
    </row>
    <row r="167" spans="6:6" x14ac:dyDescent="0.3">
      <c r="F167" s="2"/>
    </row>
    <row r="168" spans="6:6" x14ac:dyDescent="0.3">
      <c r="F168" s="2"/>
    </row>
    <row r="169" spans="6:6" x14ac:dyDescent="0.3">
      <c r="F169" s="2"/>
    </row>
    <row r="170" spans="6:6" x14ac:dyDescent="0.3">
      <c r="F170" s="2"/>
    </row>
    <row r="171" spans="6:6" x14ac:dyDescent="0.3">
      <c r="F171" s="2"/>
    </row>
    <row r="172" spans="6:6" x14ac:dyDescent="0.3">
      <c r="F172" s="2"/>
    </row>
    <row r="173" spans="6:6" x14ac:dyDescent="0.3">
      <c r="F173" s="2"/>
    </row>
    <row r="174" spans="6:6" x14ac:dyDescent="0.3">
      <c r="F174" s="2"/>
    </row>
    <row r="175" spans="6:6" x14ac:dyDescent="0.3">
      <c r="F175" s="2"/>
    </row>
    <row r="176" spans="6:6" x14ac:dyDescent="0.3">
      <c r="F176" s="2"/>
    </row>
    <row r="177" spans="6:6" x14ac:dyDescent="0.3">
      <c r="F177" s="2"/>
    </row>
    <row r="178" spans="6:6" x14ac:dyDescent="0.3">
      <c r="F178" s="2"/>
    </row>
    <row r="179" spans="6:6" x14ac:dyDescent="0.3">
      <c r="F179" s="2"/>
    </row>
    <row r="180" spans="6:6" x14ac:dyDescent="0.3">
      <c r="F180" s="2"/>
    </row>
    <row r="181" spans="6:6" x14ac:dyDescent="0.3">
      <c r="F181" s="2"/>
    </row>
    <row r="182" spans="6:6" x14ac:dyDescent="0.3">
      <c r="F182" s="2"/>
    </row>
    <row r="183" spans="6:6" x14ac:dyDescent="0.3">
      <c r="F183" s="2"/>
    </row>
    <row r="184" spans="6:6" x14ac:dyDescent="0.3">
      <c r="F184" s="2"/>
    </row>
    <row r="185" spans="6:6" x14ac:dyDescent="0.3">
      <c r="F185" s="2"/>
    </row>
    <row r="186" spans="6:6" x14ac:dyDescent="0.3">
      <c r="F186" s="2"/>
    </row>
    <row r="187" spans="6:6" x14ac:dyDescent="0.3">
      <c r="F187" s="2"/>
    </row>
    <row r="188" spans="6:6" x14ac:dyDescent="0.3">
      <c r="F188" s="2"/>
    </row>
    <row r="189" spans="6:6" x14ac:dyDescent="0.3">
      <c r="F189" s="2"/>
    </row>
    <row r="190" spans="6:6" x14ac:dyDescent="0.3">
      <c r="F190" s="2"/>
    </row>
    <row r="191" spans="6:6" x14ac:dyDescent="0.3">
      <c r="F191" s="2"/>
    </row>
    <row r="192" spans="6:6" x14ac:dyDescent="0.3">
      <c r="F192" s="2"/>
    </row>
    <row r="193" spans="6:6" x14ac:dyDescent="0.3">
      <c r="F193" s="2"/>
    </row>
    <row r="194" spans="6:6" x14ac:dyDescent="0.3">
      <c r="F194" s="2"/>
    </row>
    <row r="195" spans="6:6" x14ac:dyDescent="0.3">
      <c r="F195" s="2"/>
    </row>
    <row r="196" spans="6:6" x14ac:dyDescent="0.3">
      <c r="F196" s="2"/>
    </row>
    <row r="197" spans="6:6" x14ac:dyDescent="0.3">
      <c r="F197" s="2"/>
    </row>
    <row r="198" spans="6:6" x14ac:dyDescent="0.3">
      <c r="F198" s="2"/>
    </row>
    <row r="199" spans="6:6" x14ac:dyDescent="0.3">
      <c r="F199" s="2"/>
    </row>
    <row r="200" spans="6:6" x14ac:dyDescent="0.3">
      <c r="F200" s="2"/>
    </row>
    <row r="201" spans="6:6" x14ac:dyDescent="0.3">
      <c r="F201" s="2"/>
    </row>
    <row r="202" spans="6:6" x14ac:dyDescent="0.3">
      <c r="F202" s="2"/>
    </row>
    <row r="203" spans="6:6" x14ac:dyDescent="0.3">
      <c r="F203" s="2"/>
    </row>
    <row r="204" spans="6:6" x14ac:dyDescent="0.3">
      <c r="F204" s="2"/>
    </row>
    <row r="205" spans="6:6" x14ac:dyDescent="0.3">
      <c r="F205" s="2"/>
    </row>
    <row r="206" spans="6:6" x14ac:dyDescent="0.3">
      <c r="F206" s="2"/>
    </row>
    <row r="207" spans="6:6" x14ac:dyDescent="0.3">
      <c r="F207" s="2"/>
    </row>
    <row r="208" spans="6:6" x14ac:dyDescent="0.3">
      <c r="F208" s="2"/>
    </row>
    <row r="209" spans="6:6" x14ac:dyDescent="0.3">
      <c r="F209" s="2"/>
    </row>
    <row r="210" spans="6:6" x14ac:dyDescent="0.3">
      <c r="F210" s="2"/>
    </row>
    <row r="211" spans="6:6" x14ac:dyDescent="0.3">
      <c r="F211" s="2"/>
    </row>
    <row r="212" spans="6:6" x14ac:dyDescent="0.3">
      <c r="F212" s="2"/>
    </row>
    <row r="213" spans="6:6" x14ac:dyDescent="0.3">
      <c r="F213" s="2"/>
    </row>
    <row r="214" spans="6:6" x14ac:dyDescent="0.3">
      <c r="F214" s="2"/>
    </row>
    <row r="215" spans="6:6" x14ac:dyDescent="0.3">
      <c r="F215" s="2"/>
    </row>
    <row r="216" spans="6:6" x14ac:dyDescent="0.3">
      <c r="F216" s="2"/>
    </row>
    <row r="217" spans="6:6" x14ac:dyDescent="0.3">
      <c r="F217" s="2"/>
    </row>
    <row r="218" spans="6:6" x14ac:dyDescent="0.3">
      <c r="F218" s="2"/>
    </row>
    <row r="219" spans="6:6" x14ac:dyDescent="0.3">
      <c r="F219" s="2"/>
    </row>
    <row r="220" spans="6:6" x14ac:dyDescent="0.3">
      <c r="F220" s="2"/>
    </row>
    <row r="221" spans="6:6" x14ac:dyDescent="0.3">
      <c r="F221" s="2"/>
    </row>
    <row r="222" spans="6:6" x14ac:dyDescent="0.3">
      <c r="F222" s="2"/>
    </row>
    <row r="223" spans="6:6" x14ac:dyDescent="0.3">
      <c r="F223" s="2"/>
    </row>
    <row r="224" spans="6:6" x14ac:dyDescent="0.3">
      <c r="F224" s="2"/>
    </row>
    <row r="225" spans="6:6" x14ac:dyDescent="0.3">
      <c r="F225" s="2"/>
    </row>
    <row r="226" spans="6:6" x14ac:dyDescent="0.3">
      <c r="F226" s="2"/>
    </row>
    <row r="227" spans="6:6" x14ac:dyDescent="0.3">
      <c r="F227" s="2"/>
    </row>
    <row r="228" spans="6:6" x14ac:dyDescent="0.3">
      <c r="F228" s="2"/>
    </row>
    <row r="229" spans="6:6" x14ac:dyDescent="0.3">
      <c r="F229" s="2"/>
    </row>
    <row r="230" spans="6:6" x14ac:dyDescent="0.3">
      <c r="F230" s="2"/>
    </row>
    <row r="231" spans="6:6" x14ac:dyDescent="0.3">
      <c r="F231" s="2"/>
    </row>
    <row r="232" spans="6:6" x14ac:dyDescent="0.3">
      <c r="F232" s="2"/>
    </row>
    <row r="233" spans="6:6" x14ac:dyDescent="0.3">
      <c r="F233" s="2"/>
    </row>
    <row r="234" spans="6:6" x14ac:dyDescent="0.3">
      <c r="F234" s="2"/>
    </row>
    <row r="235" spans="6:6" x14ac:dyDescent="0.3">
      <c r="F235" s="2"/>
    </row>
    <row r="236" spans="6:6" x14ac:dyDescent="0.3">
      <c r="F236" s="2"/>
    </row>
    <row r="237" spans="6:6" x14ac:dyDescent="0.3">
      <c r="F237" s="2"/>
    </row>
    <row r="238" spans="6:6" x14ac:dyDescent="0.3">
      <c r="F238" s="2"/>
    </row>
    <row r="239" spans="6:6" x14ac:dyDescent="0.3">
      <c r="F239" s="2"/>
    </row>
    <row r="240" spans="6:6" x14ac:dyDescent="0.3">
      <c r="F240" s="2"/>
    </row>
    <row r="241" spans="6:6" x14ac:dyDescent="0.3">
      <c r="F241" s="2"/>
    </row>
    <row r="242" spans="6:6" x14ac:dyDescent="0.3">
      <c r="F242" s="2"/>
    </row>
    <row r="243" spans="6:6" x14ac:dyDescent="0.3">
      <c r="F243" s="2"/>
    </row>
    <row r="244" spans="6:6" x14ac:dyDescent="0.3">
      <c r="F244" s="2"/>
    </row>
    <row r="245" spans="6:6" x14ac:dyDescent="0.3">
      <c r="F245" s="2"/>
    </row>
    <row r="246" spans="6:6" x14ac:dyDescent="0.3">
      <c r="F246" s="2"/>
    </row>
    <row r="247" spans="6:6" x14ac:dyDescent="0.3">
      <c r="F247" s="2"/>
    </row>
    <row r="248" spans="6:6" x14ac:dyDescent="0.3">
      <c r="F248" s="2"/>
    </row>
    <row r="249" spans="6:6" x14ac:dyDescent="0.3">
      <c r="F249" s="2"/>
    </row>
    <row r="250" spans="6:6" x14ac:dyDescent="0.3">
      <c r="F250" s="2"/>
    </row>
    <row r="251" spans="6:6" x14ac:dyDescent="0.3">
      <c r="F251" s="2"/>
    </row>
    <row r="252" spans="6:6" x14ac:dyDescent="0.3">
      <c r="F252" s="2"/>
    </row>
    <row r="253" spans="6:6" x14ac:dyDescent="0.3">
      <c r="F253" s="2"/>
    </row>
    <row r="254" spans="6:6" x14ac:dyDescent="0.3">
      <c r="F254" s="2"/>
    </row>
    <row r="255" spans="6:6" x14ac:dyDescent="0.3">
      <c r="F255" s="2"/>
    </row>
    <row r="256" spans="6:6" x14ac:dyDescent="0.3">
      <c r="F256" s="2"/>
    </row>
    <row r="257" spans="6:6" x14ac:dyDescent="0.3">
      <c r="F257" s="2"/>
    </row>
    <row r="258" spans="6:6" x14ac:dyDescent="0.3">
      <c r="F258" s="2"/>
    </row>
    <row r="259" spans="6:6" x14ac:dyDescent="0.3">
      <c r="F259" s="2"/>
    </row>
    <row r="260" spans="6:6" x14ac:dyDescent="0.3">
      <c r="F260" s="2"/>
    </row>
    <row r="261" spans="6:6" x14ac:dyDescent="0.3">
      <c r="F261" s="2"/>
    </row>
    <row r="262" spans="6:6" x14ac:dyDescent="0.3">
      <c r="F262" s="2"/>
    </row>
    <row r="263" spans="6:6" x14ac:dyDescent="0.3">
      <c r="F263" s="2"/>
    </row>
    <row r="264" spans="6:6" x14ac:dyDescent="0.3">
      <c r="F264" s="2"/>
    </row>
    <row r="265" spans="6:6" x14ac:dyDescent="0.3">
      <c r="F265" s="2"/>
    </row>
    <row r="266" spans="6:6" x14ac:dyDescent="0.3">
      <c r="F266" s="2"/>
    </row>
    <row r="267" spans="6:6" x14ac:dyDescent="0.3">
      <c r="F267" s="2"/>
    </row>
    <row r="268" spans="6:6" x14ac:dyDescent="0.3">
      <c r="F268" s="2"/>
    </row>
    <row r="269" spans="6:6" x14ac:dyDescent="0.3">
      <c r="F269" s="2"/>
    </row>
    <row r="270" spans="6:6" x14ac:dyDescent="0.3">
      <c r="F270" s="2"/>
    </row>
    <row r="271" spans="6:6" x14ac:dyDescent="0.3">
      <c r="F271" s="2"/>
    </row>
    <row r="272" spans="6:6" x14ac:dyDescent="0.3">
      <c r="F272" s="2"/>
    </row>
    <row r="273" spans="6:6" x14ac:dyDescent="0.3">
      <c r="F273" s="2"/>
    </row>
    <row r="274" spans="6:6" x14ac:dyDescent="0.3">
      <c r="F274" s="2"/>
    </row>
    <row r="275" spans="6:6" x14ac:dyDescent="0.3">
      <c r="F275" s="2"/>
    </row>
    <row r="276" spans="6:6" x14ac:dyDescent="0.3">
      <c r="F276" s="2"/>
    </row>
    <row r="277" spans="6:6" x14ac:dyDescent="0.3">
      <c r="F277" s="2"/>
    </row>
    <row r="278" spans="6:6" x14ac:dyDescent="0.3">
      <c r="F278" s="2"/>
    </row>
    <row r="279" spans="6:6" x14ac:dyDescent="0.3">
      <c r="F279" s="2"/>
    </row>
    <row r="280" spans="6:6" x14ac:dyDescent="0.3">
      <c r="F280" s="2"/>
    </row>
    <row r="281" spans="6:6" x14ac:dyDescent="0.3">
      <c r="F281" s="2"/>
    </row>
    <row r="282" spans="6:6" x14ac:dyDescent="0.3">
      <c r="F282" s="2"/>
    </row>
    <row r="283" spans="6:6" x14ac:dyDescent="0.3">
      <c r="F283" s="2"/>
    </row>
    <row r="284" spans="6:6" x14ac:dyDescent="0.3">
      <c r="F284" s="2"/>
    </row>
    <row r="285" spans="6:6" x14ac:dyDescent="0.3">
      <c r="F285" s="2"/>
    </row>
    <row r="286" spans="6:6" x14ac:dyDescent="0.3">
      <c r="F286" s="2"/>
    </row>
    <row r="287" spans="6:6" x14ac:dyDescent="0.3">
      <c r="F287" s="2"/>
    </row>
    <row r="288" spans="6:6" x14ac:dyDescent="0.3">
      <c r="F288" s="2"/>
    </row>
    <row r="289" spans="6:6" x14ac:dyDescent="0.3">
      <c r="F289" s="2"/>
    </row>
    <row r="290" spans="6:6" x14ac:dyDescent="0.3">
      <c r="F290" s="2"/>
    </row>
    <row r="291" spans="6:6" x14ac:dyDescent="0.3">
      <c r="F291" s="2"/>
    </row>
    <row r="292" spans="6:6" x14ac:dyDescent="0.3">
      <c r="F292" s="2"/>
    </row>
    <row r="293" spans="6:6" x14ac:dyDescent="0.3">
      <c r="F293" s="2"/>
    </row>
    <row r="294" spans="6:6" x14ac:dyDescent="0.3">
      <c r="F294" s="2"/>
    </row>
    <row r="295" spans="6:6" x14ac:dyDescent="0.3">
      <c r="F295" s="2"/>
    </row>
    <row r="296" spans="6:6" x14ac:dyDescent="0.3">
      <c r="F296" s="2"/>
    </row>
    <row r="297" spans="6:6" x14ac:dyDescent="0.3">
      <c r="F297" s="2"/>
    </row>
    <row r="298" spans="6:6" x14ac:dyDescent="0.3">
      <c r="F298" s="2"/>
    </row>
    <row r="299" spans="6:6" x14ac:dyDescent="0.3">
      <c r="F299" s="2"/>
    </row>
    <row r="300" spans="6:6" x14ac:dyDescent="0.3">
      <c r="F300" s="2"/>
    </row>
    <row r="301" spans="6:6" x14ac:dyDescent="0.3">
      <c r="F301" s="2"/>
    </row>
    <row r="302" spans="6:6" x14ac:dyDescent="0.3">
      <c r="F302" s="2"/>
    </row>
  </sheetData>
  <mergeCells count="1">
    <mergeCell ref="A2:C2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3:AX169"/>
  <sheetViews>
    <sheetView topLeftCell="A13" workbookViewId="0">
      <selection activeCell="D6" sqref="D6"/>
    </sheetView>
  </sheetViews>
  <sheetFormatPr defaultColWidth="9.109375" defaultRowHeight="14.4" x14ac:dyDescent="0.3"/>
  <cols>
    <col min="1" max="1" width="24.6640625" style="1" bestFit="1" customWidth="1"/>
    <col min="2" max="2" width="12" style="1" bestFit="1" customWidth="1"/>
    <col min="3" max="18" width="10.77734375" style="1" bestFit="1" customWidth="1"/>
    <col min="19" max="19" width="6.109375" style="1" bestFit="1" customWidth="1"/>
    <col min="20" max="21" width="6" style="1" bestFit="1" customWidth="1"/>
    <col min="22" max="22" width="10.6640625" style="1" bestFit="1" customWidth="1"/>
    <col min="23" max="23" width="22.88671875" style="1" customWidth="1"/>
    <col min="24" max="24" width="15.44140625" style="1" customWidth="1"/>
    <col min="25" max="25" width="10.88671875" style="1" customWidth="1"/>
    <col min="26" max="26" width="11.109375" style="1" customWidth="1"/>
    <col min="27" max="48" width="31.44140625" style="1" bestFit="1" customWidth="1"/>
    <col min="49" max="50" width="8.88671875" style="1" customWidth="1"/>
    <col min="51" max="16384" width="9.109375" style="1"/>
  </cols>
  <sheetData>
    <row r="3" spans="1:50" ht="28.8" x14ac:dyDescent="0.3">
      <c r="A3" s="5" t="s">
        <v>240</v>
      </c>
      <c r="B3" s="5" t="s">
        <v>241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</row>
    <row r="4" spans="1:50" ht="28.8" x14ac:dyDescent="0.3">
      <c r="A4" s="5" t="s">
        <v>242</v>
      </c>
      <c r="B4" s="7" t="s">
        <v>243</v>
      </c>
      <c r="C4" s="7">
        <v>45743</v>
      </c>
      <c r="D4" s="7">
        <v>45754</v>
      </c>
      <c r="E4" s="7">
        <v>45756</v>
      </c>
      <c r="F4" s="7">
        <v>45757</v>
      </c>
      <c r="G4" s="7">
        <v>45772</v>
      </c>
      <c r="H4" s="7">
        <v>45769</v>
      </c>
      <c r="I4" s="7">
        <v>45761</v>
      </c>
      <c r="J4" s="7">
        <v>45762</v>
      </c>
      <c r="K4" s="7">
        <v>45749</v>
      </c>
      <c r="L4" s="7">
        <v>45763</v>
      </c>
      <c r="M4" s="7">
        <v>45771</v>
      </c>
      <c r="N4" s="7">
        <v>45764</v>
      </c>
      <c r="O4" s="7">
        <v>45744</v>
      </c>
      <c r="P4" s="7">
        <v>45748</v>
      </c>
      <c r="Q4" s="7">
        <v>45755</v>
      </c>
      <c r="R4" s="7">
        <v>45750</v>
      </c>
      <c r="S4" s="7" t="s">
        <v>244</v>
      </c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</row>
    <row r="5" spans="1:50" x14ac:dyDescent="0.3">
      <c r="A5" s="4" t="s">
        <v>125</v>
      </c>
      <c r="B5" s="45"/>
      <c r="C5" s="45"/>
      <c r="D5" s="45"/>
      <c r="E5" s="45">
        <v>1</v>
      </c>
      <c r="F5" s="45">
        <v>1</v>
      </c>
      <c r="G5" s="45"/>
      <c r="H5" s="45">
        <v>3</v>
      </c>
      <c r="I5" s="45"/>
      <c r="J5" s="45"/>
      <c r="K5" s="45"/>
      <c r="L5" s="45"/>
      <c r="M5" s="45"/>
      <c r="N5" s="45"/>
      <c r="O5" s="45"/>
      <c r="P5" s="45"/>
      <c r="Q5" s="45"/>
      <c r="R5" s="45"/>
      <c r="S5" s="45">
        <v>5</v>
      </c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</row>
    <row r="6" spans="1:50" x14ac:dyDescent="0.3">
      <c r="A6" s="4" t="s">
        <v>131</v>
      </c>
      <c r="B6" s="45"/>
      <c r="C6" s="45"/>
      <c r="D6" s="45"/>
      <c r="E6" s="45">
        <v>1</v>
      </c>
      <c r="F6" s="45">
        <v>1</v>
      </c>
      <c r="G6" s="45">
        <v>4</v>
      </c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>
        <v>6</v>
      </c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</row>
    <row r="7" spans="1:50" x14ac:dyDescent="0.3">
      <c r="A7" s="4" t="s">
        <v>40</v>
      </c>
      <c r="B7" s="45"/>
      <c r="C7" s="45">
        <v>4</v>
      </c>
      <c r="D7" s="45">
        <v>2</v>
      </c>
      <c r="E7" s="45">
        <v>1</v>
      </c>
      <c r="F7" s="45">
        <v>1</v>
      </c>
      <c r="G7" s="45">
        <v>1</v>
      </c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>
        <v>9</v>
      </c>
      <c r="T7"/>
      <c r="U7"/>
      <c r="V7"/>
      <c r="W7"/>
      <c r="X7"/>
      <c r="Y7"/>
      <c r="Z7"/>
    </row>
    <row r="8" spans="1:50" x14ac:dyDescent="0.3">
      <c r="A8" s="4" t="s">
        <v>53</v>
      </c>
      <c r="B8" s="45"/>
      <c r="C8" s="45">
        <v>4</v>
      </c>
      <c r="D8" s="45"/>
      <c r="E8" s="45">
        <v>1</v>
      </c>
      <c r="F8" s="45">
        <v>1</v>
      </c>
      <c r="G8" s="45">
        <v>1</v>
      </c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>
        <v>7</v>
      </c>
      <c r="T8"/>
      <c r="U8"/>
      <c r="V8"/>
      <c r="W8"/>
      <c r="X8"/>
      <c r="Y8"/>
      <c r="Z8"/>
    </row>
    <row r="9" spans="1:50" x14ac:dyDescent="0.3">
      <c r="A9" s="4" t="s">
        <v>55</v>
      </c>
      <c r="B9" s="45"/>
      <c r="C9" s="45"/>
      <c r="D9" s="45"/>
      <c r="E9" s="45">
        <v>1</v>
      </c>
      <c r="F9" s="45">
        <v>1</v>
      </c>
      <c r="G9" s="45">
        <v>4</v>
      </c>
      <c r="H9" s="45">
        <v>3</v>
      </c>
      <c r="I9" s="45"/>
      <c r="J9" s="45"/>
      <c r="K9" s="45"/>
      <c r="L9" s="45"/>
      <c r="M9" s="45"/>
      <c r="N9" s="45"/>
      <c r="O9" s="45"/>
      <c r="P9" s="45"/>
      <c r="Q9" s="45"/>
      <c r="R9" s="45"/>
      <c r="S9" s="45">
        <v>9</v>
      </c>
      <c r="T9"/>
      <c r="U9"/>
      <c r="V9"/>
      <c r="W9"/>
      <c r="X9"/>
      <c r="Y9"/>
      <c r="Z9"/>
    </row>
    <row r="10" spans="1:50" x14ac:dyDescent="0.3">
      <c r="A10" s="4" t="s">
        <v>60</v>
      </c>
      <c r="B10" s="45"/>
      <c r="C10" s="45"/>
      <c r="D10" s="45"/>
      <c r="E10" s="45">
        <v>1</v>
      </c>
      <c r="F10" s="45"/>
      <c r="G10" s="45"/>
      <c r="H10" s="45">
        <v>4</v>
      </c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>
        <v>5</v>
      </c>
      <c r="T10"/>
      <c r="U10"/>
      <c r="V10"/>
      <c r="W10"/>
      <c r="X10"/>
      <c r="Y10"/>
      <c r="Z10"/>
    </row>
    <row r="11" spans="1:50" x14ac:dyDescent="0.3">
      <c r="A11" s="4" t="s">
        <v>62</v>
      </c>
      <c r="B11" s="45"/>
      <c r="C11" s="45">
        <v>4</v>
      </c>
      <c r="D11" s="45"/>
      <c r="E11" s="45">
        <v>1</v>
      </c>
      <c r="F11" s="45">
        <v>1</v>
      </c>
      <c r="G11" s="45">
        <v>1</v>
      </c>
      <c r="H11" s="45"/>
      <c r="I11" s="45">
        <v>2</v>
      </c>
      <c r="J11" s="45"/>
      <c r="K11" s="45"/>
      <c r="L11" s="45"/>
      <c r="M11" s="45"/>
      <c r="N11" s="45"/>
      <c r="O11" s="45"/>
      <c r="P11" s="45"/>
      <c r="Q11" s="45"/>
      <c r="R11" s="45"/>
      <c r="S11" s="45">
        <v>9</v>
      </c>
      <c r="T11"/>
      <c r="U11"/>
      <c r="V11"/>
      <c r="W11"/>
      <c r="X11"/>
      <c r="Y11"/>
      <c r="Z11"/>
    </row>
    <row r="12" spans="1:50" x14ac:dyDescent="0.3">
      <c r="A12" s="4" t="s">
        <v>137</v>
      </c>
      <c r="B12" s="45"/>
      <c r="C12" s="45"/>
      <c r="D12" s="45"/>
      <c r="E12" s="45">
        <v>1</v>
      </c>
      <c r="F12" s="45"/>
      <c r="G12" s="45"/>
      <c r="H12" s="45">
        <v>4</v>
      </c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>
        <v>5</v>
      </c>
      <c r="T12"/>
      <c r="U12"/>
      <c r="V12"/>
      <c r="W12"/>
      <c r="X12"/>
      <c r="Y12"/>
      <c r="Z12"/>
    </row>
    <row r="13" spans="1:50" x14ac:dyDescent="0.3">
      <c r="A13" s="4" t="s">
        <v>149</v>
      </c>
      <c r="B13" s="45"/>
      <c r="C13" s="45"/>
      <c r="D13" s="45"/>
      <c r="E13" s="45">
        <v>1</v>
      </c>
      <c r="F13" s="45"/>
      <c r="G13" s="45"/>
      <c r="H13" s="45"/>
      <c r="I13" s="45">
        <v>4</v>
      </c>
      <c r="J13" s="45"/>
      <c r="K13" s="45"/>
      <c r="L13" s="45"/>
      <c r="M13" s="45"/>
      <c r="N13" s="45"/>
      <c r="O13" s="45"/>
      <c r="P13" s="45"/>
      <c r="Q13" s="45"/>
      <c r="R13" s="45"/>
      <c r="S13" s="45">
        <v>5</v>
      </c>
      <c r="T13"/>
      <c r="U13"/>
      <c r="V13"/>
      <c r="W13"/>
      <c r="X13"/>
      <c r="Y13"/>
      <c r="Z13"/>
    </row>
    <row r="14" spans="1:50" x14ac:dyDescent="0.3">
      <c r="A14" s="4" t="s">
        <v>68</v>
      </c>
      <c r="B14" s="45"/>
      <c r="C14" s="45"/>
      <c r="D14" s="45"/>
      <c r="E14" s="45">
        <v>1</v>
      </c>
      <c r="F14" s="45">
        <v>1</v>
      </c>
      <c r="G14" s="45"/>
      <c r="H14" s="45"/>
      <c r="I14" s="45"/>
      <c r="J14" s="45">
        <v>8</v>
      </c>
      <c r="K14" s="45"/>
      <c r="L14" s="45"/>
      <c r="M14" s="45"/>
      <c r="N14" s="45"/>
      <c r="O14" s="45"/>
      <c r="P14" s="45"/>
      <c r="Q14" s="45"/>
      <c r="R14" s="45"/>
      <c r="S14" s="45">
        <v>10</v>
      </c>
      <c r="T14"/>
      <c r="U14"/>
      <c r="V14"/>
      <c r="W14"/>
      <c r="X14"/>
      <c r="Y14"/>
      <c r="Z14"/>
    </row>
    <row r="15" spans="1:50" x14ac:dyDescent="0.3">
      <c r="A15" s="4" t="s">
        <v>170</v>
      </c>
      <c r="B15" s="45"/>
      <c r="C15" s="45"/>
      <c r="D15" s="45"/>
      <c r="E15" s="45">
        <v>1</v>
      </c>
      <c r="F15" s="45">
        <v>2</v>
      </c>
      <c r="G15" s="45">
        <v>2</v>
      </c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>
        <v>5</v>
      </c>
      <c r="T15"/>
      <c r="U15"/>
      <c r="V15"/>
      <c r="W15"/>
      <c r="X15"/>
      <c r="Y15"/>
      <c r="Z15"/>
    </row>
    <row r="16" spans="1:50" x14ac:dyDescent="0.3">
      <c r="A16" s="4" t="s">
        <v>70</v>
      </c>
      <c r="B16" s="45"/>
      <c r="C16" s="45"/>
      <c r="D16" s="45"/>
      <c r="E16" s="45">
        <v>1</v>
      </c>
      <c r="F16" s="45">
        <v>2</v>
      </c>
      <c r="G16" s="45">
        <v>6</v>
      </c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>
        <v>9</v>
      </c>
      <c r="T16"/>
      <c r="U16"/>
      <c r="V16"/>
      <c r="W16"/>
      <c r="X16"/>
      <c r="Y16"/>
      <c r="Z16"/>
    </row>
    <row r="17" spans="1:26" x14ac:dyDescent="0.3">
      <c r="A17" s="4" t="s">
        <v>127</v>
      </c>
      <c r="B17" s="45"/>
      <c r="C17" s="45"/>
      <c r="D17" s="45"/>
      <c r="E17" s="45">
        <v>1</v>
      </c>
      <c r="F17" s="45">
        <v>1</v>
      </c>
      <c r="G17" s="45">
        <v>4</v>
      </c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>
        <v>6</v>
      </c>
      <c r="T17"/>
      <c r="U17"/>
      <c r="V17"/>
      <c r="W17"/>
      <c r="X17"/>
      <c r="Y17"/>
      <c r="Z17"/>
    </row>
    <row r="18" spans="1:26" x14ac:dyDescent="0.3">
      <c r="A18" s="4" t="s">
        <v>73</v>
      </c>
      <c r="B18" s="45"/>
      <c r="C18" s="45"/>
      <c r="D18" s="45"/>
      <c r="E18" s="45">
        <v>1</v>
      </c>
      <c r="F18" s="45">
        <v>2</v>
      </c>
      <c r="G18" s="45"/>
      <c r="H18" s="45">
        <v>4</v>
      </c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>
        <v>7</v>
      </c>
      <c r="T18"/>
      <c r="U18"/>
      <c r="V18"/>
      <c r="W18"/>
      <c r="X18"/>
      <c r="Y18"/>
      <c r="Z18"/>
    </row>
    <row r="19" spans="1:26" x14ac:dyDescent="0.3">
      <c r="A19" s="4" t="s">
        <v>77</v>
      </c>
      <c r="B19" s="45"/>
      <c r="C19" s="45">
        <v>4</v>
      </c>
      <c r="D19" s="45">
        <v>1</v>
      </c>
      <c r="E19" s="45">
        <v>1</v>
      </c>
      <c r="F19" s="45"/>
      <c r="G19" s="45">
        <v>2</v>
      </c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>
        <v>8</v>
      </c>
      <c r="T19"/>
      <c r="U19"/>
      <c r="V19"/>
      <c r="W19"/>
      <c r="X19"/>
      <c r="Y19"/>
      <c r="Z19"/>
    </row>
    <row r="20" spans="1:26" x14ac:dyDescent="0.3">
      <c r="A20" s="4" t="s">
        <v>91</v>
      </c>
      <c r="B20" s="45"/>
      <c r="C20" s="45"/>
      <c r="D20" s="45"/>
      <c r="E20" s="45">
        <v>1</v>
      </c>
      <c r="F20" s="45">
        <v>2</v>
      </c>
      <c r="G20" s="45"/>
      <c r="H20" s="45"/>
      <c r="I20" s="45"/>
      <c r="J20" s="45"/>
      <c r="K20" s="45"/>
      <c r="L20" s="45"/>
      <c r="M20" s="45"/>
      <c r="N20" s="45">
        <v>6</v>
      </c>
      <c r="O20" s="45"/>
      <c r="P20" s="45"/>
      <c r="Q20" s="45"/>
      <c r="R20" s="45"/>
      <c r="S20" s="45">
        <v>9</v>
      </c>
      <c r="T20"/>
      <c r="U20"/>
      <c r="V20"/>
      <c r="W20"/>
      <c r="X20"/>
      <c r="Y20"/>
      <c r="Z20"/>
    </row>
    <row r="21" spans="1:26" x14ac:dyDescent="0.3">
      <c r="A21" s="4" t="s">
        <v>75</v>
      </c>
      <c r="B21" s="45"/>
      <c r="C21" s="45"/>
      <c r="D21" s="45"/>
      <c r="E21" s="45">
        <v>1</v>
      </c>
      <c r="F21" s="45"/>
      <c r="G21" s="45">
        <v>4</v>
      </c>
      <c r="H21" s="45"/>
      <c r="I21" s="45">
        <v>2</v>
      </c>
      <c r="J21" s="45"/>
      <c r="K21" s="45"/>
      <c r="L21" s="45"/>
      <c r="M21" s="45"/>
      <c r="N21" s="45"/>
      <c r="O21" s="45"/>
      <c r="P21" s="45"/>
      <c r="Q21" s="45"/>
      <c r="R21" s="45"/>
      <c r="S21" s="45">
        <v>7</v>
      </c>
      <c r="T21"/>
      <c r="U21"/>
      <c r="V21"/>
      <c r="W21"/>
      <c r="X21"/>
      <c r="Y21"/>
      <c r="Z21"/>
    </row>
    <row r="22" spans="1:26" x14ac:dyDescent="0.3">
      <c r="A22" s="4" t="s">
        <v>145</v>
      </c>
      <c r="B22" s="45"/>
      <c r="C22" s="45"/>
      <c r="D22" s="45"/>
      <c r="E22" s="45">
        <v>1</v>
      </c>
      <c r="F22" s="45">
        <v>1</v>
      </c>
      <c r="G22" s="45"/>
      <c r="H22" s="45">
        <v>1</v>
      </c>
      <c r="I22" s="45">
        <v>2</v>
      </c>
      <c r="J22" s="45"/>
      <c r="K22" s="45"/>
      <c r="L22" s="45"/>
      <c r="M22" s="45"/>
      <c r="N22" s="45"/>
      <c r="O22" s="45"/>
      <c r="P22" s="45"/>
      <c r="Q22" s="45"/>
      <c r="R22" s="45"/>
      <c r="S22" s="45">
        <v>5</v>
      </c>
      <c r="T22"/>
      <c r="U22"/>
      <c r="V22"/>
      <c r="W22"/>
      <c r="X22"/>
      <c r="Y22"/>
      <c r="Z22"/>
    </row>
    <row r="23" spans="1:26" x14ac:dyDescent="0.3">
      <c r="A23" s="4" t="s">
        <v>79</v>
      </c>
      <c r="B23" s="45"/>
      <c r="C23" s="45"/>
      <c r="D23" s="45"/>
      <c r="E23" s="45">
        <v>1</v>
      </c>
      <c r="F23" s="45"/>
      <c r="G23" s="45"/>
      <c r="H23" s="45">
        <v>4</v>
      </c>
      <c r="I23" s="45">
        <v>2</v>
      </c>
      <c r="J23" s="45"/>
      <c r="K23" s="45"/>
      <c r="L23" s="45"/>
      <c r="M23" s="45"/>
      <c r="N23" s="45"/>
      <c r="O23" s="45"/>
      <c r="P23" s="45"/>
      <c r="Q23" s="45"/>
      <c r="R23" s="45"/>
      <c r="S23" s="45">
        <v>7</v>
      </c>
      <c r="T23"/>
      <c r="U23"/>
      <c r="V23"/>
      <c r="W23"/>
      <c r="X23"/>
      <c r="Y23"/>
      <c r="Z23"/>
    </row>
    <row r="24" spans="1:26" x14ac:dyDescent="0.3">
      <c r="A24" s="4" t="s">
        <v>83</v>
      </c>
      <c r="B24" s="45"/>
      <c r="C24" s="45"/>
      <c r="D24" s="45"/>
      <c r="E24" s="45">
        <v>1</v>
      </c>
      <c r="F24" s="45">
        <v>1</v>
      </c>
      <c r="G24" s="45">
        <v>4</v>
      </c>
      <c r="H24" s="45">
        <v>1</v>
      </c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>
        <v>7</v>
      </c>
      <c r="T24"/>
      <c r="U24"/>
      <c r="V24"/>
      <c r="W24"/>
      <c r="X24"/>
      <c r="Y24"/>
      <c r="Z24"/>
    </row>
    <row r="25" spans="1:26" x14ac:dyDescent="0.3">
      <c r="A25" s="4" t="s">
        <v>85</v>
      </c>
      <c r="B25" s="45"/>
      <c r="C25" s="45">
        <v>4</v>
      </c>
      <c r="D25" s="45"/>
      <c r="E25" s="45">
        <v>1</v>
      </c>
      <c r="F25" s="45"/>
      <c r="G25" s="45">
        <v>2</v>
      </c>
      <c r="H25" s="45"/>
      <c r="I25" s="45"/>
      <c r="J25" s="45"/>
      <c r="K25" s="45">
        <v>1</v>
      </c>
      <c r="L25" s="45"/>
      <c r="M25" s="45"/>
      <c r="N25" s="45"/>
      <c r="O25" s="45"/>
      <c r="P25" s="45"/>
      <c r="Q25" s="45"/>
      <c r="R25" s="45"/>
      <c r="S25" s="45">
        <v>8</v>
      </c>
      <c r="T25"/>
      <c r="U25"/>
      <c r="V25"/>
      <c r="W25"/>
      <c r="X25"/>
      <c r="Y25"/>
      <c r="Z25"/>
    </row>
    <row r="26" spans="1:26" x14ac:dyDescent="0.3">
      <c r="A26" s="4" t="s">
        <v>81</v>
      </c>
      <c r="B26" s="45"/>
      <c r="C26" s="45">
        <v>4</v>
      </c>
      <c r="D26" s="45">
        <v>2</v>
      </c>
      <c r="E26" s="45">
        <v>1</v>
      </c>
      <c r="F26" s="45">
        <v>1</v>
      </c>
      <c r="G26" s="45">
        <v>1</v>
      </c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>
        <v>9</v>
      </c>
      <c r="T26"/>
      <c r="U26"/>
      <c r="V26"/>
      <c r="W26"/>
      <c r="X26"/>
      <c r="Y26"/>
      <c r="Z26"/>
    </row>
    <row r="27" spans="1:26" x14ac:dyDescent="0.3">
      <c r="A27" s="4" t="s">
        <v>88</v>
      </c>
      <c r="B27" s="45"/>
      <c r="C27" s="45"/>
      <c r="D27" s="45"/>
      <c r="E27" s="45">
        <v>1</v>
      </c>
      <c r="F27" s="45">
        <v>1</v>
      </c>
      <c r="G27" s="45"/>
      <c r="H27" s="45">
        <v>2</v>
      </c>
      <c r="I27" s="45"/>
      <c r="J27" s="45"/>
      <c r="K27" s="45"/>
      <c r="L27" s="45">
        <v>1</v>
      </c>
      <c r="M27" s="45">
        <v>4</v>
      </c>
      <c r="N27" s="45"/>
      <c r="O27" s="45"/>
      <c r="P27" s="45"/>
      <c r="Q27" s="45"/>
      <c r="R27" s="45"/>
      <c r="S27" s="45">
        <v>9</v>
      </c>
      <c r="T27"/>
      <c r="U27"/>
      <c r="V27"/>
      <c r="W27"/>
      <c r="X27"/>
      <c r="Y27"/>
      <c r="Z27"/>
    </row>
    <row r="28" spans="1:26" x14ac:dyDescent="0.3">
      <c r="A28" s="4" t="s">
        <v>93</v>
      </c>
      <c r="B28" s="45"/>
      <c r="C28" s="45"/>
      <c r="D28" s="45"/>
      <c r="E28" s="45">
        <v>1</v>
      </c>
      <c r="F28" s="45"/>
      <c r="G28" s="45"/>
      <c r="H28" s="45">
        <v>4</v>
      </c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>
        <v>5</v>
      </c>
      <c r="T28"/>
      <c r="U28"/>
      <c r="V28"/>
      <c r="W28"/>
      <c r="X28"/>
      <c r="Y28"/>
      <c r="Z28"/>
    </row>
    <row r="29" spans="1:26" ht="28.8" x14ac:dyDescent="0.3">
      <c r="A29" s="4" t="s">
        <v>139</v>
      </c>
      <c r="B29" s="45"/>
      <c r="C29" s="45"/>
      <c r="D29" s="45"/>
      <c r="E29" s="45">
        <v>1</v>
      </c>
      <c r="F29" s="45"/>
      <c r="G29" s="45"/>
      <c r="H29" s="45">
        <v>4</v>
      </c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>
        <v>5</v>
      </c>
      <c r="T29"/>
      <c r="U29"/>
      <c r="V29"/>
      <c r="W29"/>
      <c r="X29"/>
      <c r="Y29"/>
      <c r="Z29"/>
    </row>
    <row r="30" spans="1:26" x14ac:dyDescent="0.3">
      <c r="A30" s="4" t="s">
        <v>121</v>
      </c>
      <c r="B30" s="45"/>
      <c r="C30" s="45"/>
      <c r="D30" s="45"/>
      <c r="E30" s="45">
        <v>1</v>
      </c>
      <c r="F30" s="45">
        <v>1</v>
      </c>
      <c r="G30" s="45"/>
      <c r="H30" s="45">
        <v>3</v>
      </c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>
        <v>5</v>
      </c>
      <c r="T30"/>
      <c r="U30"/>
      <c r="V30"/>
      <c r="W30"/>
      <c r="X30"/>
      <c r="Y30"/>
      <c r="Z30"/>
    </row>
    <row r="31" spans="1:26" x14ac:dyDescent="0.3">
      <c r="A31" s="4" t="s">
        <v>109</v>
      </c>
      <c r="B31" s="45"/>
      <c r="C31" s="45"/>
      <c r="D31" s="45"/>
      <c r="E31" s="45">
        <v>1</v>
      </c>
      <c r="F31" s="45">
        <v>1</v>
      </c>
      <c r="G31" s="45">
        <v>8</v>
      </c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>
        <v>10</v>
      </c>
      <c r="T31"/>
      <c r="U31"/>
      <c r="V31"/>
      <c r="W31"/>
      <c r="X31"/>
      <c r="Y31"/>
      <c r="Z31"/>
    </row>
    <row r="32" spans="1:26" x14ac:dyDescent="0.3">
      <c r="A32" s="4" t="s">
        <v>200</v>
      </c>
      <c r="B32" s="45"/>
      <c r="C32" s="45"/>
      <c r="D32" s="45"/>
      <c r="E32" s="45">
        <v>1</v>
      </c>
      <c r="F32" s="45"/>
      <c r="G32" s="45">
        <v>2</v>
      </c>
      <c r="H32" s="45"/>
      <c r="I32" s="45">
        <v>2</v>
      </c>
      <c r="J32" s="45"/>
      <c r="K32" s="45"/>
      <c r="L32" s="45"/>
      <c r="M32" s="45"/>
      <c r="N32" s="45">
        <v>4</v>
      </c>
      <c r="O32" s="45"/>
      <c r="P32" s="45"/>
      <c r="Q32" s="45"/>
      <c r="R32" s="45"/>
      <c r="S32" s="45">
        <v>9</v>
      </c>
      <c r="T32"/>
      <c r="U32"/>
      <c r="V32"/>
      <c r="W32"/>
      <c r="X32"/>
      <c r="Y32"/>
      <c r="Z32"/>
    </row>
    <row r="33" spans="1:26" x14ac:dyDescent="0.3">
      <c r="A33" s="4" t="s">
        <v>129</v>
      </c>
      <c r="B33" s="45"/>
      <c r="C33" s="45"/>
      <c r="D33" s="45"/>
      <c r="E33" s="45">
        <v>1</v>
      </c>
      <c r="F33" s="45">
        <v>1</v>
      </c>
      <c r="G33" s="45">
        <v>4</v>
      </c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>
        <v>6</v>
      </c>
      <c r="T33"/>
      <c r="U33"/>
      <c r="V33"/>
      <c r="W33"/>
      <c r="X33"/>
      <c r="Y33"/>
      <c r="Z33"/>
    </row>
    <row r="34" spans="1:26" x14ac:dyDescent="0.3">
      <c r="A34" s="4" t="s">
        <v>95</v>
      </c>
      <c r="B34" s="45"/>
      <c r="C34" s="45">
        <v>2</v>
      </c>
      <c r="D34" s="45"/>
      <c r="E34" s="45">
        <v>1</v>
      </c>
      <c r="F34" s="45">
        <v>1</v>
      </c>
      <c r="G34" s="45">
        <v>1</v>
      </c>
      <c r="H34" s="45"/>
      <c r="I34" s="45"/>
      <c r="J34" s="45"/>
      <c r="K34" s="45"/>
      <c r="L34" s="45"/>
      <c r="M34" s="45">
        <v>1</v>
      </c>
      <c r="N34" s="45"/>
      <c r="O34" s="45">
        <v>2</v>
      </c>
      <c r="P34" s="45"/>
      <c r="Q34" s="45"/>
      <c r="R34" s="45"/>
      <c r="S34" s="45">
        <v>8</v>
      </c>
      <c r="T34"/>
      <c r="U34"/>
      <c r="V34"/>
      <c r="W34"/>
      <c r="X34"/>
      <c r="Y34"/>
      <c r="Z34"/>
    </row>
    <row r="35" spans="1:26" x14ac:dyDescent="0.3">
      <c r="A35" s="4" t="s">
        <v>98</v>
      </c>
      <c r="B35" s="45"/>
      <c r="C35" s="45"/>
      <c r="D35" s="45"/>
      <c r="E35" s="45">
        <v>1</v>
      </c>
      <c r="F35" s="45">
        <v>2</v>
      </c>
      <c r="G35" s="45"/>
      <c r="H35" s="45"/>
      <c r="I35" s="45"/>
      <c r="J35" s="45"/>
      <c r="K35" s="45"/>
      <c r="L35" s="45"/>
      <c r="M35" s="45"/>
      <c r="N35" s="45">
        <v>6</v>
      </c>
      <c r="O35" s="45"/>
      <c r="P35" s="45"/>
      <c r="Q35" s="45"/>
      <c r="R35" s="45"/>
      <c r="S35" s="45">
        <v>9</v>
      </c>
      <c r="T35"/>
      <c r="U35"/>
      <c r="V35"/>
      <c r="W35"/>
      <c r="X35"/>
      <c r="Y35"/>
      <c r="Z35"/>
    </row>
    <row r="36" spans="1:26" x14ac:dyDescent="0.3">
      <c r="A36" s="4" t="s">
        <v>100</v>
      </c>
      <c r="B36" s="45"/>
      <c r="C36" s="45">
        <v>4</v>
      </c>
      <c r="D36" s="45"/>
      <c r="E36" s="45">
        <v>1</v>
      </c>
      <c r="F36" s="45">
        <v>1</v>
      </c>
      <c r="G36" s="45">
        <v>2</v>
      </c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>
        <v>8</v>
      </c>
      <c r="T36"/>
      <c r="U36"/>
      <c r="V36"/>
      <c r="W36"/>
      <c r="X36"/>
      <c r="Y36"/>
      <c r="Z36"/>
    </row>
    <row r="37" spans="1:26" x14ac:dyDescent="0.3">
      <c r="A37" s="4" t="s">
        <v>183</v>
      </c>
      <c r="B37" s="45"/>
      <c r="C37" s="45"/>
      <c r="D37" s="45"/>
      <c r="E37" s="45">
        <v>1</v>
      </c>
      <c r="F37" s="45"/>
      <c r="G37" s="45">
        <v>4</v>
      </c>
      <c r="H37" s="45">
        <v>3</v>
      </c>
      <c r="I37" s="45"/>
      <c r="J37" s="45"/>
      <c r="K37" s="45"/>
      <c r="L37" s="45"/>
      <c r="M37" s="45"/>
      <c r="N37" s="45"/>
      <c r="O37" s="45"/>
      <c r="P37" s="45"/>
      <c r="Q37" s="45">
        <v>1</v>
      </c>
      <c r="R37" s="45"/>
      <c r="S37" s="45">
        <v>9</v>
      </c>
      <c r="T37"/>
      <c r="U37"/>
      <c r="V37"/>
      <c r="W37"/>
      <c r="X37"/>
      <c r="Y37"/>
      <c r="Z37"/>
    </row>
    <row r="38" spans="1:26" x14ac:dyDescent="0.3">
      <c r="A38" s="4" t="s">
        <v>221</v>
      </c>
      <c r="B38" s="45"/>
      <c r="C38" s="45"/>
      <c r="D38" s="45"/>
      <c r="E38" s="45">
        <v>1</v>
      </c>
      <c r="F38" s="45"/>
      <c r="G38" s="45">
        <v>4</v>
      </c>
      <c r="H38" s="45"/>
      <c r="I38" s="45">
        <v>2</v>
      </c>
      <c r="J38" s="45"/>
      <c r="K38" s="45"/>
      <c r="L38" s="45"/>
      <c r="M38" s="45"/>
      <c r="N38" s="45"/>
      <c r="O38" s="45"/>
      <c r="P38" s="45"/>
      <c r="Q38" s="45"/>
      <c r="R38" s="45"/>
      <c r="S38" s="45">
        <v>7</v>
      </c>
      <c r="T38"/>
      <c r="U38"/>
      <c r="V38"/>
      <c r="W38"/>
      <c r="X38"/>
      <c r="Y38"/>
      <c r="Z38"/>
    </row>
    <row r="39" spans="1:26" x14ac:dyDescent="0.3">
      <c r="A39" s="4" t="s">
        <v>104</v>
      </c>
      <c r="B39" s="45"/>
      <c r="C39" s="45">
        <v>3</v>
      </c>
      <c r="D39" s="45"/>
      <c r="E39" s="45">
        <v>1</v>
      </c>
      <c r="F39" s="45">
        <v>1</v>
      </c>
      <c r="G39" s="45">
        <v>1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>
        <v>6</v>
      </c>
      <c r="T39"/>
      <c r="U39"/>
      <c r="V39"/>
      <c r="W39"/>
      <c r="X39"/>
      <c r="Y39"/>
      <c r="Z39"/>
    </row>
    <row r="40" spans="1:26" x14ac:dyDescent="0.3">
      <c r="A40" s="4" t="s">
        <v>135</v>
      </c>
      <c r="B40" s="45"/>
      <c r="C40" s="45"/>
      <c r="D40" s="45"/>
      <c r="E40" s="45">
        <v>1</v>
      </c>
      <c r="F40" s="45"/>
      <c r="G40" s="45"/>
      <c r="H40" s="45">
        <v>4</v>
      </c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>
        <v>5</v>
      </c>
      <c r="T40"/>
      <c r="U40"/>
      <c r="V40"/>
      <c r="W40"/>
      <c r="X40"/>
      <c r="Y40"/>
      <c r="Z40"/>
    </row>
    <row r="41" spans="1:26" ht="28.8" x14ac:dyDescent="0.3">
      <c r="A41" s="4" t="s">
        <v>133</v>
      </c>
      <c r="B41" s="45"/>
      <c r="C41" s="45"/>
      <c r="D41" s="45"/>
      <c r="E41" s="45">
        <v>1</v>
      </c>
      <c r="F41" s="45"/>
      <c r="G41" s="45"/>
      <c r="H41" s="45">
        <v>4</v>
      </c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>
        <v>5</v>
      </c>
      <c r="T41"/>
      <c r="U41"/>
      <c r="V41"/>
      <c r="W41"/>
      <c r="X41"/>
      <c r="Y41"/>
      <c r="Z41"/>
    </row>
    <row r="42" spans="1:26" x14ac:dyDescent="0.3">
      <c r="A42" s="4" t="s">
        <v>106</v>
      </c>
      <c r="B42" s="45"/>
      <c r="C42" s="45"/>
      <c r="D42" s="45"/>
      <c r="E42" s="45">
        <v>1</v>
      </c>
      <c r="F42" s="45"/>
      <c r="G42" s="45"/>
      <c r="H42" s="45"/>
      <c r="I42" s="45">
        <v>4</v>
      </c>
      <c r="J42" s="45"/>
      <c r="K42" s="45"/>
      <c r="L42" s="45"/>
      <c r="M42" s="45"/>
      <c r="N42" s="45">
        <v>2</v>
      </c>
      <c r="O42" s="45"/>
      <c r="P42" s="45">
        <v>2</v>
      </c>
      <c r="Q42" s="45"/>
      <c r="R42" s="45"/>
      <c r="S42" s="45">
        <v>9</v>
      </c>
      <c r="T42"/>
      <c r="U42"/>
      <c r="V42"/>
      <c r="W42"/>
      <c r="X42"/>
      <c r="Y42"/>
      <c r="Z42"/>
    </row>
    <row r="43" spans="1:26" x14ac:dyDescent="0.3">
      <c r="A43" s="4" t="s">
        <v>141</v>
      </c>
      <c r="B43" s="45"/>
      <c r="C43" s="45"/>
      <c r="D43" s="45"/>
      <c r="E43" s="45">
        <v>1</v>
      </c>
      <c r="F43" s="45">
        <v>1</v>
      </c>
      <c r="G43" s="45"/>
      <c r="H43" s="45">
        <v>1</v>
      </c>
      <c r="I43" s="45">
        <v>2</v>
      </c>
      <c r="J43" s="45"/>
      <c r="K43" s="45"/>
      <c r="L43" s="45"/>
      <c r="M43" s="45"/>
      <c r="N43" s="45"/>
      <c r="O43" s="45"/>
      <c r="P43" s="45"/>
      <c r="Q43" s="45"/>
      <c r="R43" s="45"/>
      <c r="S43" s="45">
        <v>5</v>
      </c>
      <c r="T43"/>
      <c r="U43"/>
      <c r="V43"/>
      <c r="W43"/>
      <c r="X43"/>
      <c r="Y43"/>
      <c r="Z43"/>
    </row>
    <row r="44" spans="1:26" ht="28.8" x14ac:dyDescent="0.3">
      <c r="A44" s="4" t="s">
        <v>147</v>
      </c>
      <c r="B44" s="45"/>
      <c r="C44" s="45"/>
      <c r="D44" s="45"/>
      <c r="E44" s="45">
        <v>1</v>
      </c>
      <c r="F44" s="45">
        <v>1</v>
      </c>
      <c r="G44" s="45"/>
      <c r="H44" s="45"/>
      <c r="I44" s="45">
        <v>2</v>
      </c>
      <c r="J44" s="45"/>
      <c r="K44" s="45"/>
      <c r="L44" s="45"/>
      <c r="M44" s="45"/>
      <c r="N44" s="45">
        <v>1</v>
      </c>
      <c r="O44" s="45"/>
      <c r="P44" s="45"/>
      <c r="Q44" s="45"/>
      <c r="R44" s="45"/>
      <c r="S44" s="45">
        <v>5</v>
      </c>
      <c r="T44"/>
      <c r="U44"/>
      <c r="V44"/>
      <c r="W44"/>
      <c r="X44"/>
      <c r="Y44"/>
      <c r="Z44"/>
    </row>
    <row r="45" spans="1:26" x14ac:dyDescent="0.3">
      <c r="A45" s="4" t="s">
        <v>111</v>
      </c>
      <c r="B45" s="45"/>
      <c r="C45" s="45"/>
      <c r="D45" s="45"/>
      <c r="E45" s="45">
        <v>1</v>
      </c>
      <c r="F45" s="45"/>
      <c r="G45" s="45">
        <v>6</v>
      </c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>
        <v>7</v>
      </c>
      <c r="T45"/>
      <c r="U45"/>
      <c r="V45"/>
      <c r="W45"/>
      <c r="X45"/>
      <c r="Y45"/>
      <c r="Z45"/>
    </row>
    <row r="46" spans="1:26" x14ac:dyDescent="0.3">
      <c r="A46" s="4" t="s">
        <v>115</v>
      </c>
      <c r="B46" s="45"/>
      <c r="C46" s="45">
        <v>4</v>
      </c>
      <c r="D46" s="45"/>
      <c r="E46" s="45">
        <v>1</v>
      </c>
      <c r="F46" s="45">
        <v>1</v>
      </c>
      <c r="G46" s="45">
        <v>1</v>
      </c>
      <c r="H46" s="45"/>
      <c r="I46" s="45">
        <v>2</v>
      </c>
      <c r="J46" s="45"/>
      <c r="K46" s="45"/>
      <c r="L46" s="45"/>
      <c r="M46" s="45"/>
      <c r="N46" s="45"/>
      <c r="O46" s="45"/>
      <c r="P46" s="45"/>
      <c r="Q46" s="45"/>
      <c r="R46" s="45"/>
      <c r="S46" s="45">
        <v>9</v>
      </c>
      <c r="T46"/>
      <c r="U46"/>
      <c r="V46"/>
      <c r="W46"/>
      <c r="X46"/>
      <c r="Y46"/>
      <c r="Z46"/>
    </row>
    <row r="47" spans="1:26" x14ac:dyDescent="0.3">
      <c r="A47" s="4" t="s">
        <v>113</v>
      </c>
      <c r="B47" s="45"/>
      <c r="C47" s="45"/>
      <c r="D47" s="45">
        <v>1</v>
      </c>
      <c r="E47" s="45">
        <v>1</v>
      </c>
      <c r="F47" s="45"/>
      <c r="G47" s="45">
        <v>4</v>
      </c>
      <c r="H47" s="45"/>
      <c r="I47" s="45">
        <v>2</v>
      </c>
      <c r="J47" s="45"/>
      <c r="K47" s="45"/>
      <c r="L47" s="45"/>
      <c r="M47" s="45"/>
      <c r="N47" s="45"/>
      <c r="O47" s="45"/>
      <c r="P47" s="45"/>
      <c r="Q47" s="45"/>
      <c r="R47" s="45"/>
      <c r="S47" s="45">
        <v>8</v>
      </c>
      <c r="T47"/>
      <c r="U47"/>
      <c r="V47"/>
      <c r="W47"/>
      <c r="X47"/>
      <c r="Y47"/>
      <c r="Z47"/>
    </row>
    <row r="48" spans="1:26" x14ac:dyDescent="0.3">
      <c r="A48" s="4" t="s">
        <v>119</v>
      </c>
      <c r="B48" s="45"/>
      <c r="C48" s="45"/>
      <c r="D48" s="45">
        <v>1</v>
      </c>
      <c r="E48" s="45">
        <v>1</v>
      </c>
      <c r="F48" s="45"/>
      <c r="G48" s="45"/>
      <c r="H48" s="45">
        <v>4</v>
      </c>
      <c r="I48" s="45">
        <v>2</v>
      </c>
      <c r="J48" s="45"/>
      <c r="K48" s="45"/>
      <c r="L48" s="45"/>
      <c r="M48" s="45"/>
      <c r="N48" s="45"/>
      <c r="O48" s="45"/>
      <c r="P48" s="45"/>
      <c r="Q48" s="45"/>
      <c r="R48" s="45"/>
      <c r="S48" s="45">
        <v>8</v>
      </c>
      <c r="T48"/>
      <c r="U48"/>
      <c r="V48"/>
      <c r="W48"/>
      <c r="X48"/>
      <c r="Y48"/>
      <c r="Z48"/>
    </row>
    <row r="49" spans="1:26" x14ac:dyDescent="0.3">
      <c r="A49" s="4" t="s">
        <v>117</v>
      </c>
      <c r="B49" s="45"/>
      <c r="C49" s="45"/>
      <c r="D49" s="45"/>
      <c r="E49" s="45">
        <v>1</v>
      </c>
      <c r="F49" s="45">
        <v>2</v>
      </c>
      <c r="G49" s="45"/>
      <c r="H49" s="45">
        <v>2</v>
      </c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>
        <v>5</v>
      </c>
      <c r="T49"/>
      <c r="U49"/>
      <c r="V49"/>
      <c r="W49"/>
      <c r="X49"/>
      <c r="Y49"/>
      <c r="Z49"/>
    </row>
    <row r="50" spans="1:26" x14ac:dyDescent="0.3">
      <c r="A50" s="4" t="s">
        <v>153</v>
      </c>
      <c r="B50" s="45"/>
      <c r="C50" s="45"/>
      <c r="D50" s="45"/>
      <c r="E50" s="45">
        <v>1</v>
      </c>
      <c r="F50" s="45">
        <v>2</v>
      </c>
      <c r="G50" s="45">
        <v>2</v>
      </c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>
        <v>5</v>
      </c>
      <c r="T50"/>
      <c r="U50"/>
      <c r="V50"/>
      <c r="W50"/>
      <c r="X50"/>
      <c r="Y50"/>
      <c r="Z50"/>
    </row>
    <row r="51" spans="1:26" ht="28.8" x14ac:dyDescent="0.3">
      <c r="A51" s="4" t="s">
        <v>143</v>
      </c>
      <c r="B51" s="45"/>
      <c r="C51" s="45"/>
      <c r="D51" s="45"/>
      <c r="E51" s="45">
        <v>1</v>
      </c>
      <c r="F51" s="45">
        <v>1</v>
      </c>
      <c r="G51" s="45"/>
      <c r="H51" s="45">
        <v>1</v>
      </c>
      <c r="I51" s="45">
        <v>2</v>
      </c>
      <c r="J51" s="45"/>
      <c r="K51" s="45"/>
      <c r="L51" s="45"/>
      <c r="M51" s="45"/>
      <c r="N51" s="45"/>
      <c r="O51" s="45"/>
      <c r="P51" s="45"/>
      <c r="Q51" s="45"/>
      <c r="R51" s="45"/>
      <c r="S51" s="45">
        <v>5</v>
      </c>
      <c r="T51"/>
      <c r="U51"/>
      <c r="V51"/>
      <c r="W51"/>
      <c r="X51"/>
      <c r="Y51"/>
      <c r="Z51"/>
    </row>
    <row r="52" spans="1:26" x14ac:dyDescent="0.3">
      <c r="A52" s="4" t="s">
        <v>157</v>
      </c>
      <c r="B52" s="45"/>
      <c r="C52" s="45"/>
      <c r="D52" s="45"/>
      <c r="E52" s="45">
        <v>1</v>
      </c>
      <c r="F52" s="45">
        <v>2</v>
      </c>
      <c r="G52" s="45"/>
      <c r="H52" s="45"/>
      <c r="I52" s="45"/>
      <c r="J52" s="45"/>
      <c r="K52" s="45"/>
      <c r="L52" s="45"/>
      <c r="M52" s="45"/>
      <c r="N52" s="45">
        <v>6</v>
      </c>
      <c r="O52" s="45"/>
      <c r="P52" s="45"/>
      <c r="Q52" s="45"/>
      <c r="R52" s="45"/>
      <c r="S52" s="45">
        <v>9</v>
      </c>
      <c r="T52"/>
      <c r="U52"/>
      <c r="V52"/>
      <c r="W52"/>
      <c r="X52"/>
      <c r="Y52"/>
      <c r="Z52"/>
    </row>
    <row r="53" spans="1:26" x14ac:dyDescent="0.3">
      <c r="A53" s="4" t="s">
        <v>159</v>
      </c>
      <c r="B53" s="45"/>
      <c r="C53" s="45"/>
      <c r="D53" s="45"/>
      <c r="E53" s="45">
        <v>1</v>
      </c>
      <c r="F53" s="45">
        <v>2</v>
      </c>
      <c r="G53" s="45">
        <v>6</v>
      </c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>
        <v>9</v>
      </c>
      <c r="T53"/>
      <c r="U53"/>
      <c r="V53"/>
      <c r="W53"/>
      <c r="X53"/>
      <c r="Y53"/>
      <c r="Z53"/>
    </row>
    <row r="54" spans="1:26" x14ac:dyDescent="0.3">
      <c r="A54" s="4" t="s">
        <v>190</v>
      </c>
      <c r="B54" s="45"/>
      <c r="C54" s="45"/>
      <c r="D54" s="45"/>
      <c r="E54" s="45">
        <v>1</v>
      </c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>
        <v>1</v>
      </c>
      <c r="T54"/>
      <c r="U54"/>
      <c r="V54"/>
      <c r="W54"/>
      <c r="X54"/>
      <c r="Y54"/>
      <c r="Z54"/>
    </row>
    <row r="55" spans="1:26" x14ac:dyDescent="0.3">
      <c r="A55" s="4" t="s">
        <v>223</v>
      </c>
      <c r="B55" s="45"/>
      <c r="C55" s="45"/>
      <c r="D55" s="45"/>
      <c r="E55" s="45">
        <v>1</v>
      </c>
      <c r="F55" s="45">
        <v>2</v>
      </c>
      <c r="G55" s="45">
        <v>6</v>
      </c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>
        <v>9</v>
      </c>
      <c r="T55"/>
      <c r="U55"/>
      <c r="V55"/>
      <c r="W55"/>
      <c r="X55"/>
      <c r="Y55"/>
      <c r="Z55"/>
    </row>
    <row r="56" spans="1:26" x14ac:dyDescent="0.3">
      <c r="A56" s="4" t="s">
        <v>164</v>
      </c>
      <c r="B56" s="45"/>
      <c r="C56" s="45">
        <v>5</v>
      </c>
      <c r="D56" s="45"/>
      <c r="E56" s="45"/>
      <c r="F56" s="45">
        <v>2</v>
      </c>
      <c r="G56" s="45">
        <v>2</v>
      </c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>
        <v>9</v>
      </c>
      <c r="T56"/>
      <c r="U56"/>
      <c r="V56"/>
      <c r="W56"/>
      <c r="X56"/>
      <c r="Y56"/>
      <c r="Z56"/>
    </row>
    <row r="57" spans="1:26" x14ac:dyDescent="0.3">
      <c r="A57" s="4" t="s">
        <v>166</v>
      </c>
      <c r="B57" s="45"/>
      <c r="C57" s="45"/>
      <c r="D57" s="45"/>
      <c r="E57" s="45">
        <v>1</v>
      </c>
      <c r="F57" s="45">
        <v>2</v>
      </c>
      <c r="G57" s="45"/>
      <c r="H57" s="45"/>
      <c r="I57" s="45"/>
      <c r="J57" s="45"/>
      <c r="K57" s="45"/>
      <c r="L57" s="45"/>
      <c r="M57" s="45"/>
      <c r="N57" s="45">
        <v>6</v>
      </c>
      <c r="O57" s="45"/>
      <c r="P57" s="45"/>
      <c r="Q57" s="45"/>
      <c r="R57" s="45"/>
      <c r="S57" s="45">
        <v>9</v>
      </c>
      <c r="T57"/>
      <c r="U57"/>
      <c r="V57"/>
      <c r="W57"/>
      <c r="X57"/>
      <c r="Y57"/>
      <c r="Z57"/>
    </row>
    <row r="58" spans="1:26" x14ac:dyDescent="0.3">
      <c r="A58" s="4" t="s">
        <v>161</v>
      </c>
      <c r="B58" s="45"/>
      <c r="C58" s="45"/>
      <c r="D58" s="45"/>
      <c r="E58" s="45">
        <v>1</v>
      </c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>
        <v>1</v>
      </c>
      <c r="T58"/>
      <c r="U58"/>
      <c r="V58"/>
      <c r="W58"/>
      <c r="X58"/>
      <c r="Y58"/>
      <c r="Z58"/>
    </row>
    <row r="59" spans="1:26" ht="28.8" x14ac:dyDescent="0.3">
      <c r="A59" s="4" t="s">
        <v>102</v>
      </c>
      <c r="B59" s="45"/>
      <c r="C59" s="45"/>
      <c r="D59" s="45"/>
      <c r="E59" s="45">
        <v>1</v>
      </c>
      <c r="F59" s="45">
        <v>2</v>
      </c>
      <c r="G59" s="45">
        <v>2</v>
      </c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>
        <v>5</v>
      </c>
      <c r="T59"/>
      <c r="U59"/>
      <c r="V59"/>
      <c r="W59"/>
      <c r="X59"/>
      <c r="Y59"/>
      <c r="Z59"/>
    </row>
    <row r="60" spans="1:26" x14ac:dyDescent="0.3">
      <c r="A60" s="4" t="s">
        <v>168</v>
      </c>
      <c r="B60" s="45"/>
      <c r="C60" s="45"/>
      <c r="D60" s="45"/>
      <c r="E60" s="45">
        <v>1</v>
      </c>
      <c r="F60" s="45">
        <v>1</v>
      </c>
      <c r="G60" s="45">
        <v>4</v>
      </c>
      <c r="H60" s="45">
        <v>3</v>
      </c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>
        <v>9</v>
      </c>
      <c r="T60"/>
      <c r="U60"/>
      <c r="V60"/>
      <c r="W60"/>
      <c r="X60"/>
      <c r="Y60"/>
      <c r="Z60"/>
    </row>
    <row r="61" spans="1:26" x14ac:dyDescent="0.3">
      <c r="A61" s="4" t="s">
        <v>123</v>
      </c>
      <c r="B61" s="45"/>
      <c r="C61" s="45"/>
      <c r="D61" s="45"/>
      <c r="E61" s="45">
        <v>1</v>
      </c>
      <c r="F61" s="45">
        <v>1</v>
      </c>
      <c r="G61" s="45"/>
      <c r="H61" s="45">
        <v>3</v>
      </c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>
        <v>5</v>
      </c>
      <c r="T61"/>
      <c r="U61"/>
      <c r="V61"/>
      <c r="W61"/>
      <c r="X61"/>
      <c r="Y61"/>
      <c r="Z61"/>
    </row>
    <row r="62" spans="1:26" x14ac:dyDescent="0.3">
      <c r="A62" s="4" t="s">
        <v>172</v>
      </c>
      <c r="B62" s="45"/>
      <c r="C62" s="45">
        <v>4</v>
      </c>
      <c r="D62" s="45">
        <v>2</v>
      </c>
      <c r="E62" s="45">
        <v>1</v>
      </c>
      <c r="F62" s="45">
        <v>1</v>
      </c>
      <c r="G62" s="45">
        <v>1</v>
      </c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>
        <v>9</v>
      </c>
      <c r="T62"/>
      <c r="U62"/>
      <c r="V62"/>
      <c r="W62"/>
      <c r="X62"/>
      <c r="Y62"/>
      <c r="Z62"/>
    </row>
    <row r="63" spans="1:26" x14ac:dyDescent="0.3">
      <c r="A63" s="4" t="s">
        <v>211</v>
      </c>
      <c r="B63" s="45"/>
      <c r="C63" s="45"/>
      <c r="D63" s="45"/>
      <c r="E63" s="45">
        <v>1</v>
      </c>
      <c r="F63" s="45"/>
      <c r="G63" s="45"/>
      <c r="H63" s="45">
        <v>4</v>
      </c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>
        <v>5</v>
      </c>
      <c r="T63"/>
      <c r="U63"/>
      <c r="V63"/>
      <c r="W63"/>
      <c r="X63"/>
      <c r="Y63"/>
      <c r="Z63"/>
    </row>
    <row r="64" spans="1:26" x14ac:dyDescent="0.3">
      <c r="A64" s="4" t="s">
        <v>185</v>
      </c>
      <c r="B64" s="45"/>
      <c r="C64" s="45"/>
      <c r="D64" s="45"/>
      <c r="E64" s="45">
        <v>1</v>
      </c>
      <c r="F64" s="45">
        <v>2</v>
      </c>
      <c r="G64" s="45"/>
      <c r="H64" s="45">
        <v>2</v>
      </c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>
        <v>5</v>
      </c>
      <c r="T64"/>
      <c r="U64"/>
      <c r="V64"/>
      <c r="W64"/>
      <c r="X64"/>
      <c r="Y64"/>
      <c r="Z64"/>
    </row>
    <row r="65" spans="1:26" x14ac:dyDescent="0.3">
      <c r="A65" s="4" t="s">
        <v>176</v>
      </c>
      <c r="B65" s="45"/>
      <c r="C65" s="45"/>
      <c r="D65" s="45"/>
      <c r="E65" s="45">
        <v>1</v>
      </c>
      <c r="F65" s="45">
        <v>1</v>
      </c>
      <c r="G65" s="45">
        <v>7</v>
      </c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>
        <v>9</v>
      </c>
      <c r="T65"/>
      <c r="U65"/>
      <c r="V65"/>
      <c r="W65"/>
      <c r="X65"/>
      <c r="Y65"/>
      <c r="Z65"/>
    </row>
    <row r="66" spans="1:26" x14ac:dyDescent="0.3">
      <c r="A66" s="4" t="s">
        <v>174</v>
      </c>
      <c r="B66" s="45"/>
      <c r="C66" s="45"/>
      <c r="D66" s="45"/>
      <c r="E66" s="45">
        <v>1</v>
      </c>
      <c r="F66" s="45"/>
      <c r="G66" s="45"/>
      <c r="H66" s="45">
        <v>2</v>
      </c>
      <c r="I66" s="45"/>
      <c r="J66" s="45">
        <v>4</v>
      </c>
      <c r="K66" s="45"/>
      <c r="L66" s="45"/>
      <c r="M66" s="45"/>
      <c r="N66" s="45"/>
      <c r="O66" s="45"/>
      <c r="P66" s="45"/>
      <c r="Q66" s="45"/>
      <c r="R66" s="45"/>
      <c r="S66" s="45">
        <v>7</v>
      </c>
      <c r="T66"/>
      <c r="U66"/>
      <c r="V66"/>
      <c r="W66"/>
      <c r="X66"/>
      <c r="Y66"/>
      <c r="Z66"/>
    </row>
    <row r="67" spans="1:26" x14ac:dyDescent="0.3">
      <c r="A67" s="4" t="s">
        <v>217</v>
      </c>
      <c r="B67" s="45"/>
      <c r="C67" s="45"/>
      <c r="D67" s="45"/>
      <c r="E67" s="45">
        <v>1</v>
      </c>
      <c r="F67" s="45"/>
      <c r="G67" s="45"/>
      <c r="H67" s="45">
        <v>4</v>
      </c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>
        <v>5</v>
      </c>
      <c r="T67"/>
      <c r="U67"/>
      <c r="V67"/>
      <c r="W67"/>
      <c r="X67"/>
      <c r="Y67"/>
      <c r="Z67"/>
    </row>
    <row r="68" spans="1:26" x14ac:dyDescent="0.3">
      <c r="A68" s="4" t="s">
        <v>180</v>
      </c>
      <c r="B68" s="45"/>
      <c r="C68" s="45"/>
      <c r="D68" s="45"/>
      <c r="E68" s="45">
        <v>1</v>
      </c>
      <c r="F68" s="45">
        <v>1</v>
      </c>
      <c r="G68" s="45">
        <v>6</v>
      </c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>
        <v>8</v>
      </c>
      <c r="T68"/>
      <c r="U68"/>
      <c r="V68"/>
      <c r="W68"/>
      <c r="X68"/>
      <c r="Y68"/>
      <c r="Z68"/>
    </row>
    <row r="69" spans="1:26" x14ac:dyDescent="0.3">
      <c r="A69" s="4" t="s">
        <v>192</v>
      </c>
      <c r="B69" s="45"/>
      <c r="C69" s="45"/>
      <c r="D69" s="45"/>
      <c r="E69" s="45">
        <v>1</v>
      </c>
      <c r="F69" s="45">
        <v>2</v>
      </c>
      <c r="G69" s="45"/>
      <c r="H69" s="45">
        <v>2</v>
      </c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>
        <v>5</v>
      </c>
      <c r="T69"/>
      <c r="U69"/>
      <c r="V69"/>
      <c r="W69"/>
      <c r="X69"/>
      <c r="Y69"/>
      <c r="Z69"/>
    </row>
    <row r="70" spans="1:26" x14ac:dyDescent="0.3">
      <c r="A70" s="4" t="s">
        <v>187</v>
      </c>
      <c r="B70" s="45"/>
      <c r="C70" s="45"/>
      <c r="D70" s="45"/>
      <c r="E70" s="45">
        <v>1</v>
      </c>
      <c r="F70" s="45">
        <v>2</v>
      </c>
      <c r="G70" s="45">
        <v>2</v>
      </c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>
        <v>5</v>
      </c>
      <c r="T70"/>
      <c r="U70"/>
      <c r="V70"/>
      <c r="W70"/>
      <c r="X70"/>
      <c r="Y70"/>
      <c r="Z70"/>
    </row>
    <row r="71" spans="1:26" x14ac:dyDescent="0.3">
      <c r="A71" s="4" t="s">
        <v>194</v>
      </c>
      <c r="B71" s="45"/>
      <c r="C71" s="45"/>
      <c r="D71" s="45"/>
      <c r="E71" s="45">
        <v>1</v>
      </c>
      <c r="F71" s="45">
        <v>2</v>
      </c>
      <c r="G71" s="45">
        <v>6</v>
      </c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>
        <v>9</v>
      </c>
      <c r="T71"/>
      <c r="U71"/>
      <c r="V71"/>
      <c r="W71"/>
      <c r="X71"/>
      <c r="Y71"/>
      <c r="Z71"/>
    </row>
    <row r="72" spans="1:26" x14ac:dyDescent="0.3">
      <c r="A72" s="4" t="s">
        <v>196</v>
      </c>
      <c r="B72" s="45"/>
      <c r="C72" s="45"/>
      <c r="D72" s="45"/>
      <c r="E72" s="45">
        <v>1</v>
      </c>
      <c r="F72" s="45">
        <v>2</v>
      </c>
      <c r="G72" s="45"/>
      <c r="H72" s="45"/>
      <c r="I72" s="45"/>
      <c r="J72" s="45"/>
      <c r="K72" s="45"/>
      <c r="L72" s="45"/>
      <c r="M72" s="45"/>
      <c r="N72" s="45">
        <v>6</v>
      </c>
      <c r="O72" s="45"/>
      <c r="P72" s="45"/>
      <c r="Q72" s="45"/>
      <c r="R72" s="45"/>
      <c r="S72" s="45">
        <v>9</v>
      </c>
      <c r="T72"/>
      <c r="U72"/>
      <c r="V72"/>
      <c r="W72"/>
      <c r="X72"/>
      <c r="Y72"/>
      <c r="Z72"/>
    </row>
    <row r="73" spans="1:26" x14ac:dyDescent="0.3">
      <c r="A73" s="4" t="s">
        <v>198</v>
      </c>
      <c r="B73" s="45"/>
      <c r="C73" s="45"/>
      <c r="D73" s="45"/>
      <c r="E73" s="45">
        <v>1</v>
      </c>
      <c r="F73" s="45"/>
      <c r="G73" s="45"/>
      <c r="H73" s="45">
        <v>2</v>
      </c>
      <c r="I73" s="45">
        <v>4</v>
      </c>
      <c r="J73" s="45"/>
      <c r="K73" s="45"/>
      <c r="L73" s="45"/>
      <c r="M73" s="45"/>
      <c r="N73" s="45"/>
      <c r="O73" s="45"/>
      <c r="P73" s="45"/>
      <c r="Q73" s="45"/>
      <c r="R73" s="45"/>
      <c r="S73" s="45">
        <v>7</v>
      </c>
      <c r="T73"/>
      <c r="U73"/>
      <c r="V73"/>
      <c r="W73"/>
      <c r="X73"/>
      <c r="Y73"/>
      <c r="Z73"/>
    </row>
    <row r="74" spans="1:26" x14ac:dyDescent="0.3">
      <c r="A74" s="4" t="s">
        <v>155</v>
      </c>
      <c r="B74" s="45"/>
      <c r="C74" s="45"/>
      <c r="D74" s="45"/>
      <c r="E74" s="45">
        <v>1</v>
      </c>
      <c r="F74" s="45">
        <v>2</v>
      </c>
      <c r="G74" s="45"/>
      <c r="H74" s="45"/>
      <c r="I74" s="45"/>
      <c r="J74" s="45"/>
      <c r="K74" s="45"/>
      <c r="L74" s="45"/>
      <c r="M74" s="45"/>
      <c r="N74" s="45">
        <v>6</v>
      </c>
      <c r="O74" s="45"/>
      <c r="P74" s="45"/>
      <c r="Q74" s="45"/>
      <c r="R74" s="45"/>
      <c r="S74" s="45">
        <v>9</v>
      </c>
      <c r="T74"/>
      <c r="U74"/>
      <c r="V74"/>
      <c r="W74"/>
      <c r="X74"/>
      <c r="Y74"/>
      <c r="Z74"/>
    </row>
    <row r="75" spans="1:26" x14ac:dyDescent="0.3">
      <c r="A75" s="4" t="s">
        <v>207</v>
      </c>
      <c r="B75" s="45"/>
      <c r="C75" s="45">
        <v>4</v>
      </c>
      <c r="D75" s="45"/>
      <c r="E75" s="45">
        <v>1</v>
      </c>
      <c r="F75" s="45">
        <v>1</v>
      </c>
      <c r="G75" s="45">
        <v>1</v>
      </c>
      <c r="H75" s="45"/>
      <c r="I75" s="45">
        <v>2</v>
      </c>
      <c r="J75" s="45"/>
      <c r="K75" s="45"/>
      <c r="L75" s="45"/>
      <c r="M75" s="45"/>
      <c r="N75" s="45"/>
      <c r="O75" s="45"/>
      <c r="P75" s="45"/>
      <c r="Q75" s="45"/>
      <c r="R75" s="45"/>
      <c r="S75" s="45">
        <v>9</v>
      </c>
      <c r="T75"/>
      <c r="U75"/>
      <c r="V75"/>
      <c r="W75"/>
      <c r="X75"/>
      <c r="Y75"/>
      <c r="Z75"/>
    </row>
    <row r="76" spans="1:26" x14ac:dyDescent="0.3">
      <c r="A76" s="4" t="s">
        <v>209</v>
      </c>
      <c r="B76" s="45"/>
      <c r="C76" s="45"/>
      <c r="D76" s="45"/>
      <c r="E76" s="45">
        <v>1</v>
      </c>
      <c r="F76" s="45"/>
      <c r="G76" s="45"/>
      <c r="H76" s="45">
        <v>6</v>
      </c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>
        <v>7</v>
      </c>
      <c r="T76"/>
      <c r="U76"/>
      <c r="V76"/>
      <c r="W76"/>
      <c r="X76"/>
      <c r="Y76"/>
      <c r="Z76"/>
    </row>
    <row r="77" spans="1:26" x14ac:dyDescent="0.3">
      <c r="A77" s="4" t="s">
        <v>205</v>
      </c>
      <c r="B77" s="45"/>
      <c r="C77" s="45"/>
      <c r="D77" s="45"/>
      <c r="E77" s="45">
        <v>1</v>
      </c>
      <c r="F77" s="45"/>
      <c r="G77" s="45">
        <v>4</v>
      </c>
      <c r="H77" s="45"/>
      <c r="I77" s="45">
        <v>4</v>
      </c>
      <c r="J77" s="45"/>
      <c r="K77" s="45"/>
      <c r="L77" s="45"/>
      <c r="M77" s="45"/>
      <c r="N77" s="45"/>
      <c r="O77" s="45"/>
      <c r="P77" s="45"/>
      <c r="Q77" s="45"/>
      <c r="R77" s="45"/>
      <c r="S77" s="45">
        <v>9</v>
      </c>
      <c r="T77"/>
      <c r="U77"/>
      <c r="V77"/>
      <c r="W77"/>
      <c r="X77"/>
      <c r="Y77"/>
      <c r="Z77"/>
    </row>
    <row r="78" spans="1:26" x14ac:dyDescent="0.3">
      <c r="A78" s="4" t="s">
        <v>202</v>
      </c>
      <c r="B78" s="45"/>
      <c r="C78" s="45"/>
      <c r="D78" s="45">
        <v>2</v>
      </c>
      <c r="E78" s="45">
        <v>1</v>
      </c>
      <c r="F78" s="45"/>
      <c r="G78" s="45"/>
      <c r="H78" s="45">
        <v>2</v>
      </c>
      <c r="I78" s="45">
        <v>3</v>
      </c>
      <c r="J78" s="45"/>
      <c r="K78" s="45"/>
      <c r="L78" s="45"/>
      <c r="M78" s="45"/>
      <c r="N78" s="45">
        <v>2</v>
      </c>
      <c r="O78" s="45"/>
      <c r="P78" s="45"/>
      <c r="Q78" s="45"/>
      <c r="R78" s="45"/>
      <c r="S78" s="45">
        <v>10</v>
      </c>
      <c r="T78"/>
      <c r="U78"/>
      <c r="V78"/>
      <c r="W78"/>
      <c r="X78"/>
      <c r="Y78"/>
      <c r="Z78"/>
    </row>
    <row r="79" spans="1:26" ht="28.8" x14ac:dyDescent="0.3">
      <c r="A79" s="4" t="s">
        <v>225</v>
      </c>
      <c r="B79" s="45"/>
      <c r="C79" s="45">
        <v>4</v>
      </c>
      <c r="D79" s="45"/>
      <c r="E79" s="45">
        <v>1</v>
      </c>
      <c r="F79" s="45"/>
      <c r="G79" s="45">
        <v>1</v>
      </c>
      <c r="H79" s="45"/>
      <c r="I79" s="45">
        <v>3</v>
      </c>
      <c r="J79" s="45"/>
      <c r="K79" s="45"/>
      <c r="L79" s="45"/>
      <c r="M79" s="45"/>
      <c r="N79" s="45"/>
      <c r="O79" s="45"/>
      <c r="P79" s="45"/>
      <c r="Q79" s="45"/>
      <c r="R79" s="45"/>
      <c r="S79" s="45">
        <v>9</v>
      </c>
      <c r="T79"/>
      <c r="U79"/>
      <c r="V79"/>
      <c r="W79"/>
      <c r="X79"/>
      <c r="Y79"/>
      <c r="Z79"/>
    </row>
    <row r="80" spans="1:26" x14ac:dyDescent="0.3">
      <c r="A80" s="4" t="s">
        <v>213</v>
      </c>
      <c r="B80" s="45"/>
      <c r="C80" s="45"/>
      <c r="D80" s="45"/>
      <c r="E80" s="45">
        <v>1</v>
      </c>
      <c r="F80" s="45">
        <v>2</v>
      </c>
      <c r="G80" s="45">
        <v>2</v>
      </c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>
        <v>5</v>
      </c>
      <c r="T80"/>
      <c r="U80"/>
      <c r="V80"/>
      <c r="W80"/>
      <c r="X80"/>
      <c r="Y80"/>
      <c r="Z80"/>
    </row>
    <row r="81" spans="1:26" x14ac:dyDescent="0.3">
      <c r="A81" s="4" t="s">
        <v>215</v>
      </c>
      <c r="B81" s="45"/>
      <c r="C81" s="45"/>
      <c r="D81" s="45"/>
      <c r="E81" s="45">
        <v>1</v>
      </c>
      <c r="F81" s="45">
        <v>1</v>
      </c>
      <c r="G81" s="45"/>
      <c r="H81" s="45">
        <v>6</v>
      </c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>
        <v>8</v>
      </c>
      <c r="T81"/>
      <c r="U81"/>
      <c r="V81"/>
      <c r="W81"/>
      <c r="X81"/>
      <c r="Y81"/>
      <c r="Z81"/>
    </row>
    <row r="82" spans="1:26" x14ac:dyDescent="0.3">
      <c r="A82" s="4" t="s">
        <v>58</v>
      </c>
      <c r="B82" s="45"/>
      <c r="C82" s="45"/>
      <c r="D82" s="45"/>
      <c r="E82" s="45">
        <v>1</v>
      </c>
      <c r="F82" s="45">
        <v>2</v>
      </c>
      <c r="G82" s="45"/>
      <c r="H82" s="45">
        <v>2</v>
      </c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>
        <v>5</v>
      </c>
      <c r="T82"/>
      <c r="U82"/>
      <c r="V82"/>
      <c r="W82"/>
      <c r="X82"/>
      <c r="Y82"/>
      <c r="Z82"/>
    </row>
    <row r="83" spans="1:26" x14ac:dyDescent="0.3">
      <c r="A83" s="4" t="s">
        <v>219</v>
      </c>
      <c r="B83" s="45"/>
      <c r="C83" s="45"/>
      <c r="D83" s="45"/>
      <c r="E83" s="45">
        <v>1</v>
      </c>
      <c r="F83" s="45"/>
      <c r="G83" s="45"/>
      <c r="H83" s="45">
        <v>4</v>
      </c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>
        <v>5</v>
      </c>
      <c r="T83"/>
      <c r="U83"/>
      <c r="V83"/>
      <c r="W83"/>
      <c r="X83"/>
      <c r="Y83"/>
      <c r="Z83"/>
    </row>
    <row r="84" spans="1:26" x14ac:dyDescent="0.3">
      <c r="A84" s="4" t="s">
        <v>162</v>
      </c>
      <c r="B84" s="45"/>
      <c r="C84" s="45"/>
      <c r="D84" s="45"/>
      <c r="E84" s="45"/>
      <c r="F84" s="45">
        <v>1</v>
      </c>
      <c r="G84" s="45">
        <v>4</v>
      </c>
      <c r="H84" s="45"/>
      <c r="I84" s="45">
        <v>1</v>
      </c>
      <c r="J84" s="45"/>
      <c r="K84" s="45"/>
      <c r="L84" s="45">
        <v>1</v>
      </c>
      <c r="M84" s="45"/>
      <c r="N84" s="45"/>
      <c r="O84" s="45"/>
      <c r="P84" s="45"/>
      <c r="Q84" s="45"/>
      <c r="R84" s="45"/>
      <c r="S84" s="45">
        <v>7</v>
      </c>
      <c r="T84"/>
      <c r="U84"/>
      <c r="V84"/>
      <c r="W84"/>
      <c r="X84"/>
      <c r="Y84"/>
      <c r="Z84"/>
    </row>
    <row r="85" spans="1:26" x14ac:dyDescent="0.3">
      <c r="A85" s="4" t="s">
        <v>189</v>
      </c>
      <c r="B85" s="45"/>
      <c r="C85" s="45"/>
      <c r="D85" s="45"/>
      <c r="E85" s="45"/>
      <c r="F85" s="45">
        <v>1</v>
      </c>
      <c r="G85" s="45"/>
      <c r="H85" s="45">
        <v>2</v>
      </c>
      <c r="I85" s="45"/>
      <c r="J85" s="45">
        <v>1</v>
      </c>
      <c r="K85" s="45"/>
      <c r="L85" s="45"/>
      <c r="M85" s="45"/>
      <c r="N85" s="45"/>
      <c r="O85" s="45"/>
      <c r="P85" s="45"/>
      <c r="Q85" s="45"/>
      <c r="R85" s="45">
        <v>2</v>
      </c>
      <c r="S85" s="45">
        <v>6</v>
      </c>
      <c r="T85"/>
      <c r="U85"/>
      <c r="V85"/>
      <c r="W85"/>
      <c r="X85"/>
      <c r="Y85"/>
      <c r="Z85"/>
    </row>
    <row r="86" spans="1:26" x14ac:dyDescent="0.3">
      <c r="A86" s="4" t="s">
        <v>64</v>
      </c>
      <c r="B86" s="45"/>
      <c r="C86" s="45"/>
      <c r="D86" s="45"/>
      <c r="E86" s="45">
        <v>1</v>
      </c>
      <c r="F86" s="45">
        <v>1</v>
      </c>
      <c r="G86" s="45"/>
      <c r="H86" s="45">
        <v>6</v>
      </c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>
        <v>8</v>
      </c>
      <c r="T86"/>
      <c r="U86"/>
      <c r="V86"/>
      <c r="W86"/>
      <c r="X86"/>
      <c r="Y86"/>
      <c r="Z86"/>
    </row>
    <row r="87" spans="1:26" x14ac:dyDescent="0.3">
      <c r="A87" s="4" t="s">
        <v>151</v>
      </c>
      <c r="B87" s="45"/>
      <c r="C87" s="45"/>
      <c r="D87" s="45"/>
      <c r="E87" s="45">
        <v>1</v>
      </c>
      <c r="F87" s="45">
        <v>1</v>
      </c>
      <c r="G87" s="45"/>
      <c r="H87" s="45"/>
      <c r="I87" s="45">
        <v>2</v>
      </c>
      <c r="J87" s="45"/>
      <c r="K87" s="45"/>
      <c r="L87" s="45"/>
      <c r="M87" s="45"/>
      <c r="N87" s="45">
        <v>1</v>
      </c>
      <c r="O87" s="45"/>
      <c r="P87" s="45"/>
      <c r="Q87" s="45"/>
      <c r="R87" s="45"/>
      <c r="S87" s="45">
        <v>5</v>
      </c>
      <c r="T87"/>
      <c r="U87"/>
      <c r="V87"/>
      <c r="W87"/>
      <c r="X87"/>
      <c r="Y87"/>
      <c r="Z87"/>
    </row>
    <row r="88" spans="1:26" x14ac:dyDescent="0.3">
      <c r="A88" s="4" t="s">
        <v>178</v>
      </c>
      <c r="B88" s="45"/>
      <c r="C88" s="45"/>
      <c r="D88" s="45"/>
      <c r="E88" s="45">
        <v>1</v>
      </c>
      <c r="F88" s="45">
        <v>2</v>
      </c>
      <c r="G88" s="45"/>
      <c r="H88" s="45"/>
      <c r="I88" s="45"/>
      <c r="J88" s="45">
        <v>2</v>
      </c>
      <c r="K88" s="45"/>
      <c r="L88" s="45"/>
      <c r="M88" s="45"/>
      <c r="N88" s="45"/>
      <c r="O88" s="45"/>
      <c r="P88" s="45"/>
      <c r="Q88" s="45"/>
      <c r="R88" s="45"/>
      <c r="S88" s="45">
        <v>5</v>
      </c>
      <c r="T88"/>
      <c r="U88"/>
      <c r="V88"/>
    </row>
    <row r="89" spans="1:26" x14ac:dyDescent="0.3">
      <c r="A89" s="4" t="s">
        <v>243</v>
      </c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/>
      <c r="U89"/>
      <c r="V89"/>
    </row>
    <row r="90" spans="1:26" x14ac:dyDescent="0.3">
      <c r="A90" s="4" t="s">
        <v>244</v>
      </c>
      <c r="B90" s="45"/>
      <c r="C90" s="45">
        <v>54</v>
      </c>
      <c r="D90" s="45">
        <v>11</v>
      </c>
      <c r="E90" s="45">
        <v>81</v>
      </c>
      <c r="F90" s="45">
        <v>77</v>
      </c>
      <c r="G90" s="45">
        <v>129</v>
      </c>
      <c r="H90" s="45">
        <v>106</v>
      </c>
      <c r="I90" s="45">
        <v>51</v>
      </c>
      <c r="J90" s="45">
        <v>15</v>
      </c>
      <c r="K90" s="45">
        <v>1</v>
      </c>
      <c r="L90" s="45">
        <v>2</v>
      </c>
      <c r="M90" s="45">
        <v>5</v>
      </c>
      <c r="N90" s="45">
        <v>46</v>
      </c>
      <c r="O90" s="45">
        <v>2</v>
      </c>
      <c r="P90" s="45">
        <v>2</v>
      </c>
      <c r="Q90" s="45">
        <v>1</v>
      </c>
      <c r="R90" s="45">
        <v>2</v>
      </c>
      <c r="S90" s="45">
        <v>585</v>
      </c>
      <c r="T90"/>
      <c r="U90"/>
      <c r="V90"/>
    </row>
    <row r="91" spans="1:26" x14ac:dyDescent="0.3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1:26" x14ac:dyDescent="0.3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1:26" x14ac:dyDescent="0.3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1:26" x14ac:dyDescent="0.3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1:26" x14ac:dyDescent="0.3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1:26" x14ac:dyDescent="0.3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1:19" x14ac:dyDescent="0.3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x14ac:dyDescent="0.3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x14ac:dyDescent="0.3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x14ac:dyDescent="0.3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x14ac:dyDescent="0.3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x14ac:dyDescent="0.3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x14ac:dyDescent="0.3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x14ac:dyDescent="0.3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x14ac:dyDescent="0.3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x14ac:dyDescent="0.3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x14ac:dyDescent="0.3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x14ac:dyDescent="0.3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x14ac:dyDescent="0.3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x14ac:dyDescent="0.3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x14ac:dyDescent="0.3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x14ac:dyDescent="0.3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x14ac:dyDescent="0.3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x14ac:dyDescent="0.3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x14ac:dyDescent="0.3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x14ac:dyDescent="0.3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x14ac:dyDescent="0.3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x14ac:dyDescent="0.3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x14ac:dyDescent="0.3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x14ac:dyDescent="0.3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x14ac:dyDescent="0.3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 x14ac:dyDescent="0.3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 x14ac:dyDescent="0.3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x14ac:dyDescent="0.3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x14ac:dyDescent="0.3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 x14ac:dyDescent="0.3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 x14ac:dyDescent="0.3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 x14ac:dyDescent="0.3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 x14ac:dyDescent="0.3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 x14ac:dyDescent="0.3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 x14ac:dyDescent="0.3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 x14ac:dyDescent="0.3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x14ac:dyDescent="0.3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 x14ac:dyDescent="0.3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 x14ac:dyDescent="0.3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x14ac:dyDescent="0.3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 x14ac:dyDescent="0.3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 x14ac:dyDescent="0.3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x14ac:dyDescent="0.3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 x14ac:dyDescent="0.3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 x14ac:dyDescent="0.3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 x14ac:dyDescent="0.3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 x14ac:dyDescent="0.3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 x14ac:dyDescent="0.3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 x14ac:dyDescent="0.3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 x14ac:dyDescent="0.3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 x14ac:dyDescent="0.3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 x14ac:dyDescent="0.3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 x14ac:dyDescent="0.3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 x14ac:dyDescent="0.3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x14ac:dyDescent="0.3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x14ac:dyDescent="0.3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 x14ac:dyDescent="0.3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x14ac:dyDescent="0.3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x14ac:dyDescent="0.3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 x14ac:dyDescent="0.3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 x14ac:dyDescent="0.3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 x14ac:dyDescent="0.3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 x14ac:dyDescent="0.3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x14ac:dyDescent="0.3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 x14ac:dyDescent="0.3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 x14ac:dyDescent="0.3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 x14ac:dyDescent="0.3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 x14ac:dyDescent="0.3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 x14ac:dyDescent="0.3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 x14ac:dyDescent="0.3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 x14ac:dyDescent="0.3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 x14ac:dyDescent="0.3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x14ac:dyDescent="0.3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db47555-0f59-4898-96ba-e8381c3e0f94" xsi:nil="true"/>
    <lcf76f155ced4ddcb4097134ff3c332f xmlns="3b5b51ec-070c-413e-b453-07dce548b70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9D8DB89A16A743B296DAA9DE77E4B9" ma:contentTypeVersion="18" ma:contentTypeDescription="Create a new document." ma:contentTypeScope="" ma:versionID="59778076ecc8ea8b2524cbf6893dafe7">
  <xsd:schema xmlns:xsd="http://www.w3.org/2001/XMLSchema" xmlns:xs="http://www.w3.org/2001/XMLSchema" xmlns:p="http://schemas.microsoft.com/office/2006/metadata/properties" xmlns:ns2="3b5b51ec-070c-413e-b453-07dce548b70d" xmlns:ns3="8db47555-0f59-4898-96ba-e8381c3e0f94" targetNamespace="http://schemas.microsoft.com/office/2006/metadata/properties" ma:root="true" ma:fieldsID="c1826b6fc89f24a7bbb6cd90e61737a6" ns2:_="" ns3:_="">
    <xsd:import namespace="3b5b51ec-070c-413e-b453-07dce548b70d"/>
    <xsd:import namespace="8db47555-0f59-4898-96ba-e8381c3e0f9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5b51ec-070c-413e-b453-07dce548b7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f242fb91-79a5-4b93-8a08-4d9fe80d6a6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b47555-0f59-4898-96ba-e8381c3e0f9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37f90350-fd6f-4056-a886-1a33d0727c9f}" ma:internalName="TaxCatchAll" ma:showField="CatchAllData" ma:web="8db47555-0f59-4898-96ba-e8381c3e0f9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3AC0EA-94E5-4B63-9A9E-105B5A6A2EED}">
  <ds:schemaRefs>
    <ds:schemaRef ds:uri="3b5b51ec-070c-413e-b453-07dce548b70d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8db47555-0f59-4898-96ba-e8381c3e0f9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1B83131-9AC2-473F-AB36-644AA41008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AC350F-D4AF-4211-ABF2-EF507EFED5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5b51ec-070c-413e-b453-07dce548b70d"/>
    <ds:schemaRef ds:uri="8db47555-0f59-4898-96ba-e8381c3e0f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Instructions</vt:lpstr>
      <vt:lpstr>Standard Dates Calendar</vt:lpstr>
      <vt:lpstr>Non working days</vt:lpstr>
      <vt:lpstr>Payment Dates against NHAS box</vt:lpstr>
    </vt:vector>
  </TitlesOfParts>
  <Manager/>
  <Company>Capita IT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Peter Self</dc:creator>
  <cp:keywords/>
  <dc:description/>
  <cp:lastModifiedBy>Van-Parys, Kathryn (Corporate Comms)</cp:lastModifiedBy>
  <cp:revision/>
  <dcterms:created xsi:type="dcterms:W3CDTF">2017-01-06T08:42:56Z</dcterms:created>
  <dcterms:modified xsi:type="dcterms:W3CDTF">2025-02-06T10:32:23Z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0x0101003B9D8DB89A16A743B296DAA9DE77E4B9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